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室内装饰" sheetId="13" state="hidden" r:id="rId1"/>
    <sheet name="汇总表" sheetId="20" r:id="rId2"/>
    <sheet name="3号楼" sheetId="17" r:id="rId3"/>
    <sheet name="10号楼" sheetId="18" r:id="rId4"/>
  </sheets>
  <definedNames>
    <definedName name="_xlnm._FilterDatabase" localSheetId="0" hidden="1">室内装饰!$A$2:$I$225</definedName>
    <definedName name="_xlnm._FilterDatabase" localSheetId="2" hidden="1">'3号楼'!$A$2:$I$536</definedName>
    <definedName name="_xlnm._FilterDatabase" localSheetId="3" hidden="1">'10号楼'!$A$1:$N$513</definedName>
    <definedName name="_xlnm.Print_Area" localSheetId="0">室内装饰!$A$1:$I$224</definedName>
    <definedName name="_xlnm.Print_Area" localSheetId="2">'3号楼'!$A$1:$I$536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<sst xmlns="http://schemas.openxmlformats.org/spreadsheetml/2006/main" count="4077" uniqueCount="666">
  <si>
    <t>明礼楼</t>
  </si>
  <si>
    <t>序号</t>
  </si>
  <si>
    <t>项目名称</t>
  </si>
  <si>
    <t>项目特征描述</t>
  </si>
  <si>
    <t>材料品牌要求</t>
  </si>
  <si>
    <t>单位</t>
  </si>
  <si>
    <t>工程量</t>
  </si>
  <si>
    <t>综合单价</t>
  </si>
  <si>
    <t>合计</t>
  </si>
  <si>
    <t>备注</t>
  </si>
  <si>
    <t>二层公共会议室</t>
  </si>
  <si>
    <t>公共会议室墙面拆除</t>
  </si>
  <si>
    <t>人工/机械拆除、垃圾装袋外运</t>
  </si>
  <si>
    <t>㎡</t>
  </si>
  <si>
    <t>公共会议室棚面拆除</t>
  </si>
  <si>
    <t>灯具拆除</t>
  </si>
  <si>
    <t>项</t>
  </si>
  <si>
    <t>地面弧形阶梯台阶方管焊接</t>
  </si>
  <si>
    <t>地面阻燃板基层背板</t>
  </si>
  <si>
    <t>原地面刨沟</t>
  </si>
  <si>
    <t>M</t>
  </si>
  <si>
    <t>原地面修补</t>
  </si>
  <si>
    <t>地面地毯铺贴</t>
  </si>
  <si>
    <t>铝合金地毯阳角条</t>
  </si>
  <si>
    <t>踢脚线基层背板</t>
  </si>
  <si>
    <t>9mm阻燃板背板</t>
  </si>
  <si>
    <t>m</t>
  </si>
  <si>
    <t>50mm黑钢踢脚线</t>
  </si>
  <si>
    <t>不锈钢</t>
  </si>
  <si>
    <t>镀锌方管框架墙面</t>
  </si>
  <si>
    <t>阻燃板基层背板</t>
  </si>
  <si>
    <t>免漆饰面板</t>
  </si>
  <si>
    <t>轻钢龙骨石膏板平棚</t>
  </si>
  <si>
    <t>轻钢龙骨阻燃板软膜灯箱底盒制作</t>
  </si>
  <si>
    <t>软膜灯箱底盒见白处理</t>
  </si>
  <si>
    <t>墙面基层处理</t>
  </si>
  <si>
    <t>1.满批腻子两遍找平、打磨。
2.底层石膏打底找平。
3.自攻丝刷防锈漆，接缝满批石膏粘接粉，贴玻纤网格布。
4.建筑墙面。</t>
  </si>
  <si>
    <t>墙面底漆涂刷</t>
  </si>
  <si>
    <t>墙面白色乳胶漆涂刷</t>
  </si>
  <si>
    <t>立邦/三棵树工程漆</t>
  </si>
  <si>
    <t>棚面基层处理</t>
  </si>
  <si>
    <t>2.满批腻子两遍找平、打磨。
3.底层石膏打底找平。
4.自攻丝刷防锈漆，接缝满批石膏粘接粉，贴玻纤网格布。
5.建筑墙面。</t>
  </si>
  <si>
    <t>棚面底漆涂刷</t>
  </si>
  <si>
    <t>底漆涂刷1遍</t>
  </si>
  <si>
    <t>棚面白色乳胶漆喷涂</t>
  </si>
  <si>
    <t>乳胶漆喷涂2遍</t>
  </si>
  <si>
    <t>强电</t>
  </si>
  <si>
    <t>75射灯</t>
  </si>
  <si>
    <t>8W5000K</t>
  </si>
  <si>
    <t>欧普</t>
  </si>
  <si>
    <t>个</t>
  </si>
  <si>
    <t>长方形吸顶灯</t>
  </si>
  <si>
    <t>1200*200</t>
  </si>
  <si>
    <t>三联开关</t>
  </si>
  <si>
    <t>地插</t>
  </si>
  <si>
    <t>飞利浦</t>
  </si>
  <si>
    <t>棚面定制软膜天花</t>
  </si>
  <si>
    <t>1.安装灯源贴片
2.安装软膜专用型材边框
3.基层清灰</t>
  </si>
  <si>
    <t>科比</t>
  </si>
  <si>
    <t>开荒保洁</t>
  </si>
  <si>
    <t>1.开荒保洁</t>
  </si>
  <si>
    <t>小计</t>
  </si>
  <si>
    <t>3层卫生间男</t>
  </si>
  <si>
    <t>地砖拆除</t>
  </si>
  <si>
    <t>1.人工电镐或钩机拆除块料地砖及水泥砂浆层至原墙面或楼板
2.瓷砖墙面及地面</t>
  </si>
  <si>
    <t>墙砖拆除</t>
  </si>
  <si>
    <t>蹲便器拆除</t>
  </si>
  <si>
    <t>1.蹲便器拆除</t>
  </si>
  <si>
    <t>蹲便水箱拆除</t>
  </si>
  <si>
    <t>1.蹲便水箱拆除</t>
  </si>
  <si>
    <t>小便器拆除</t>
  </si>
  <si>
    <t>1.小便器拆除</t>
  </si>
  <si>
    <t>小便器隔断拆除</t>
  </si>
  <si>
    <t>地漏拆除</t>
  </si>
  <si>
    <t>1.地漏拆除</t>
  </si>
  <si>
    <t>台下盆拆除</t>
  </si>
  <si>
    <t>1.台下盆拆除</t>
  </si>
  <si>
    <t>套</t>
  </si>
  <si>
    <t>龙头拆除</t>
  </si>
  <si>
    <t>1.龙头拆除</t>
  </si>
  <si>
    <t>原始门砌筑墙体扩口</t>
  </si>
  <si>
    <t>1.电镐或钩机拆除墙体</t>
  </si>
  <si>
    <t>理石台面及框架拆除</t>
  </si>
  <si>
    <t>1.理石台面及框架拆除</t>
  </si>
  <si>
    <t>原有砌筑拖布池拆除</t>
  </si>
  <si>
    <t>卫生间隔断拆除</t>
  </si>
  <si>
    <t>间</t>
  </si>
  <si>
    <t>水电管线开槽</t>
  </si>
  <si>
    <t>1.人工电镐剔槽/瓦工抹灰
2.角磨机开槽切割
3.弹线定位</t>
  </si>
  <si>
    <t>100mm红砖墙体砌筑</t>
  </si>
  <si>
    <t>1.水泥砂浆抹灰搓板推平
2.1：3水泥砂浆红砖砌筑错缝搭接
3.拉墙钢筋植筋
4.定点放线</t>
  </si>
  <si>
    <t>新砌筑墙体水泥砂浆抹灰</t>
  </si>
  <si>
    <t>1.沙板搓平灰层表面
2.1：3水泥砂浆分层抹灰
3.摸灰饼定点50*50方块或冲筋。
4.浇水湿润墙面
5.基层清理</t>
  </si>
  <si>
    <t>墙面抹灰归方</t>
  </si>
  <si>
    <t>墙面阻燃板基层背板</t>
  </si>
  <si>
    <t>600*1200地砖铺贴</t>
  </si>
  <si>
    <t>1.600*1200地砖铺贴，含美缝。
2.做30厚1：3水泥砂浆结合层找平，抹素水泥压光。
3.刷水泥浆一道（水灰比0.4-0.5）
4.钢筋混凝土楼板</t>
  </si>
  <si>
    <t>600*1200墙砖铺贴</t>
  </si>
  <si>
    <t>1.600*1200墙砖铺贴，含美缝。
2.水泥砂浆结合层（或专用瓷砖粘接剂）。
3.刷（喷）一道墙固。
4.建筑墙面。</t>
  </si>
  <si>
    <t>300*300马赛克瓷砖铺贴</t>
  </si>
  <si>
    <t>1.300*300墙砖铺贴，含美缝。
2.水泥砂浆结合层（或专用瓷砖粘接剂）。
3.刷（喷）一道墙固。
4.建筑墙面。</t>
  </si>
  <si>
    <t>丙纶卷材防水</t>
  </si>
  <si>
    <t>1.闭水实验（24小时）
2.面层粘接剂批刮
3.粘接前先将卷材铺开、找正，然后将卷材两段对折卷起，把配置好的水泥粘接剂倒入基层上，并用刮板均匀的刮开，再将卷材向前推铺，并及时用刮板排除遗留在卷材内部的空气，刮出多余粘接剂。
4.配置粘接剂专用干粉胶按比例与水泥配制粘合剂，搅拌均匀，无沉淀，无凝块。
5.基层清理 平立面转角处清理干净</t>
  </si>
  <si>
    <t>卫生间地面防水卷材水泥砂浆保护层</t>
  </si>
  <si>
    <t>1.卫生间地面防水卷材水泥砂浆保护层</t>
  </si>
  <si>
    <t>地面220mmH地台砌筑</t>
  </si>
  <si>
    <t>1.地面220mmH地台砌筑</t>
  </si>
  <si>
    <t>地台回填沙</t>
  </si>
  <si>
    <t>1.地台回填沙</t>
  </si>
  <si>
    <t>m³</t>
  </si>
  <si>
    <t>卫生间地面水泥砂浆找平层</t>
  </si>
  <si>
    <t>1.卫生间地面水泥砂浆找平层</t>
  </si>
  <si>
    <t>红砖砌筑包管</t>
  </si>
  <si>
    <t>1.水泥砂浆抹灰归方
2.1：3水泥砂浆红砖砌筑错缝搭接
3.拉墙钢筋植筋
4.定点放线</t>
  </si>
  <si>
    <t>悬浮洗手台框架</t>
  </si>
  <si>
    <t>1.悬浮洗手台框架</t>
  </si>
  <si>
    <t>轻钢龙骨防水石膏板外隐光吊顶</t>
  </si>
  <si>
    <t>1.刷白色乳胶漆两遍。
2.满批腻子两遍找平、打磨。
3.底层石膏打底找平。
4.自攻丝刷防锈漆，接缝满批石膏粘接粉，贴玻纤网格布。
5.建筑墙面。</t>
  </si>
  <si>
    <t>平米</t>
  </si>
  <si>
    <t>轻钢龙骨弧形防水石膏板外隐光吊顶</t>
  </si>
  <si>
    <t>ZR-BV-3*2.5</t>
  </si>
  <si>
    <t>1.穿线安装
2.敷设pvc管线，固定</t>
  </si>
  <si>
    <t>津达</t>
  </si>
  <si>
    <t>ZR-BV-3*4</t>
  </si>
  <si>
    <t>水路</t>
  </si>
  <si>
    <t>1.成品洁具及五金安装，给排水测试通畅
2.稳蹲便，给水管路打压
3.基础给排水管路制作连接含材料 给水管ppr32ppr20管及管件 排水UPVC110管 75管 50管
4.水钻打孔</t>
  </si>
  <si>
    <t>联塑</t>
  </si>
  <si>
    <t>600*1200地砖</t>
  </si>
  <si>
    <t>成品采购</t>
  </si>
  <si>
    <t>东鹏或同等品牌</t>
  </si>
  <si>
    <t>600*1200墙砖</t>
  </si>
  <si>
    <t>理石台面</t>
  </si>
  <si>
    <t>1.发泡胶或粘接剂批刮粘贴
2.现场延口
3.基层清理</t>
  </si>
  <si>
    <t>15mm厚灰色岗石</t>
  </si>
  <si>
    <t>理石墙面</t>
  </si>
  <si>
    <t>卫生间隔断制作安装</t>
  </si>
  <si>
    <t>1.含五金配件，含安装</t>
  </si>
  <si>
    <t>抗倍特防潮板</t>
  </si>
  <si>
    <t>进门口及卫生间垭口阻燃板基层</t>
  </si>
  <si>
    <t>1.气钢钉，顶帽不能高于基层面
2.20mm阻燃板裁切 
3.定点弹线</t>
  </si>
  <si>
    <t>1.8mm阻燃板</t>
  </si>
  <si>
    <t>米</t>
  </si>
  <si>
    <t>金属垭口</t>
  </si>
  <si>
    <t>成品定制30*110*30</t>
  </si>
  <si>
    <t>古铜色不锈钢</t>
  </si>
  <si>
    <t>插座</t>
  </si>
  <si>
    <t>1.含安装及成品保护</t>
  </si>
  <si>
    <t>雷士或同等品牌</t>
  </si>
  <si>
    <t>单联开关</t>
  </si>
  <si>
    <t>1.单联开关</t>
  </si>
  <si>
    <t>排风</t>
  </si>
  <si>
    <t>地漏</t>
  </si>
  <si>
    <t>箭牌或同等品牌</t>
  </si>
  <si>
    <t>柱盆</t>
  </si>
  <si>
    <t>墙排龙头</t>
  </si>
  <si>
    <t>下水线</t>
  </si>
  <si>
    <t>蹲便池</t>
  </si>
  <si>
    <t>水箱</t>
  </si>
  <si>
    <t>拖布池</t>
  </si>
  <si>
    <t>拖布池龙头</t>
  </si>
  <si>
    <t>拖布池下水线</t>
  </si>
  <si>
    <t>美缝</t>
  </si>
  <si>
    <t>烘手机</t>
  </si>
  <si>
    <t>手盆纸巾盒</t>
  </si>
  <si>
    <t>成品镜子</t>
  </si>
  <si>
    <t>成品定制1.3*1.6</t>
  </si>
  <si>
    <t>钢化长虹玻璃玻璃</t>
  </si>
  <si>
    <t>单面长虹 背面</t>
  </si>
  <si>
    <t>0.8mm厚</t>
  </si>
  <si>
    <t>古铜色不锈钢收口</t>
  </si>
  <si>
    <t>成品定制20*30*20</t>
  </si>
  <si>
    <t>卫生间采暖立管换管拆除</t>
  </si>
  <si>
    <t>32PPR热熔管</t>
  </si>
  <si>
    <t>45°弯头</t>
  </si>
  <si>
    <t>90°弯头</t>
  </si>
  <si>
    <t>管卡</t>
  </si>
  <si>
    <t>32PPR外压活接</t>
  </si>
  <si>
    <t>32双活球阀</t>
  </si>
  <si>
    <t>人工费更换间数</t>
  </si>
  <si>
    <t>暖气管路涂刷银粉</t>
  </si>
  <si>
    <t>组</t>
  </si>
  <si>
    <t>检修口</t>
  </si>
  <si>
    <t>烘手器电源增容预估</t>
  </si>
  <si>
    <t>男卫单做烘手器电源2.5²BV回箱加一块空开</t>
  </si>
  <si>
    <t>20镀锌管布管</t>
  </si>
  <si>
    <t>增容部分人工费</t>
  </si>
  <si>
    <t>3层卫生间女</t>
  </si>
  <si>
    <t>3层走廊</t>
  </si>
  <si>
    <t>棚面桥架上移</t>
  </si>
  <si>
    <t>门拆除</t>
  </si>
  <si>
    <t>樘</t>
  </si>
  <si>
    <t>踢脚线拆除</t>
  </si>
  <si>
    <t>墙面铲除</t>
  </si>
  <si>
    <t>棚面铲除</t>
  </si>
  <si>
    <t>轻钢龙骨双层石膏板外隐光吊顶</t>
  </si>
  <si>
    <t>棚面弧形硅胶灯带底盒制作</t>
  </si>
  <si>
    <t>10*10硅胶灯带</t>
  </si>
  <si>
    <t>硅胶灯带堵头</t>
  </si>
  <si>
    <t>300w变压器</t>
  </si>
  <si>
    <t>8W4500K</t>
  </si>
  <si>
    <t>灯具</t>
  </si>
  <si>
    <t>隐光灯型材</t>
  </si>
  <si>
    <t>1.6*1.6斜角型材</t>
  </si>
  <si>
    <t>型材堵头</t>
  </si>
  <si>
    <t>免漆门</t>
  </si>
  <si>
    <t>1000*2455</t>
  </si>
  <si>
    <t>免漆门上封板</t>
  </si>
  <si>
    <t>1000*400</t>
  </si>
  <si>
    <t>三七免漆门</t>
  </si>
  <si>
    <t>1200*2455</t>
  </si>
  <si>
    <t>1200*400</t>
  </si>
  <si>
    <t>防火门木纹转印</t>
  </si>
  <si>
    <t>1500*2455</t>
  </si>
  <si>
    <t>防火门木纹转印上封板</t>
  </si>
  <si>
    <t>1500*400</t>
  </si>
  <si>
    <t xml:space="preserve">棚面400*400石膏板检修口 </t>
  </si>
  <si>
    <t>1200*200过门石</t>
  </si>
  <si>
    <t>岗石</t>
  </si>
  <si>
    <t>1000*200过门石</t>
  </si>
  <si>
    <t>3000*200过门石</t>
  </si>
  <si>
    <t>1800*200过门石</t>
  </si>
  <si>
    <t>消火栓隐形门</t>
  </si>
  <si>
    <t>乳胶漆饰面</t>
  </si>
  <si>
    <t>基础费用合计</t>
  </si>
  <si>
    <t>企业管理费</t>
  </si>
  <si>
    <t>税金</t>
  </si>
  <si>
    <t>总计</t>
  </si>
  <si>
    <t>3号楼宿舍改造</t>
  </si>
  <si>
    <t>数量</t>
  </si>
  <si>
    <t>单价</t>
  </si>
  <si>
    <t>总价</t>
  </si>
  <si>
    <t>3号楼宿舍</t>
  </si>
  <si>
    <t>3号楼一层走廊+前厅</t>
  </si>
  <si>
    <t>层</t>
  </si>
  <si>
    <t>原始卫生间拆除</t>
  </si>
  <si>
    <t>3号楼2-7层走廊</t>
  </si>
  <si>
    <t>一层洗衣间</t>
  </si>
  <si>
    <t>2-7层洗衣间</t>
  </si>
  <si>
    <t>值班室</t>
  </si>
  <si>
    <t>辅导员寝室</t>
  </si>
  <si>
    <t xml:space="preserve"> </t>
  </si>
  <si>
    <t>党团活动室</t>
  </si>
  <si>
    <t>自习室</t>
  </si>
  <si>
    <t>其他项目</t>
  </si>
  <si>
    <t>塑窗更换</t>
  </si>
  <si>
    <t>消防改造项目</t>
  </si>
  <si>
    <t>利润</t>
  </si>
  <si>
    <t>10号楼宿舍改造</t>
  </si>
  <si>
    <t>10号楼宿舍</t>
  </si>
  <si>
    <t>10号楼一层走廊+前厅</t>
  </si>
  <si>
    <t>10号楼2-6层走廊</t>
  </si>
  <si>
    <t>2-6层洗衣间</t>
  </si>
  <si>
    <t>费用总计</t>
  </si>
  <si>
    <t>3号楼改造预算</t>
  </si>
  <si>
    <t>宿舍项目</t>
  </si>
  <si>
    <t>原墙剔除抹灰层</t>
  </si>
  <si>
    <t>墙面铲除涂料层</t>
  </si>
  <si>
    <t>棚面铲除涂料层</t>
  </si>
  <si>
    <t>地面瓷砖拆除</t>
  </si>
  <si>
    <t>室内门拆除外运</t>
  </si>
  <si>
    <t>门套拆除外运</t>
  </si>
  <si>
    <t>石材踢脚线剔除</t>
  </si>
  <si>
    <t>暖气拆除</t>
  </si>
  <si>
    <t>窗帘杆拆除</t>
  </si>
  <si>
    <t>保温板及框架拆除</t>
  </si>
  <si>
    <t>门洞口墙体拆除</t>
  </si>
  <si>
    <t>门洞口陶粒墙体砌筑</t>
  </si>
  <si>
    <t>400mm厚</t>
  </si>
  <si>
    <t>卫生间100陶粒砖砌筑</t>
  </si>
  <si>
    <t>墙面抹灰</t>
  </si>
  <si>
    <t>水泥砂浆</t>
  </si>
  <si>
    <t>1.石膏补缝嵌缝带粘贴 
2.腻子批刮2遍 
3.砂纸打磨</t>
  </si>
  <si>
    <t>乳胶漆底漆涂刷1遍</t>
  </si>
  <si>
    <t>1.乳胶漆喷涂2遍</t>
  </si>
  <si>
    <t>洗漱台轻钢龙骨石膏板吊顶</t>
  </si>
  <si>
    <t>1.自攻丝刷防锈漆，接缝满批石膏粘接粉，贴玻纤网格布。
2.单层9.5厚纸面石膏板面层，错缝安装，并不得在同一龙骨上接缝。
3.跌级和造型处20mm阻燃板辅助支撑。
4.不上人型吊顶采用C38系列轻钢龙骨，主龙骨中距900，次龙骨中距400。
5.不上人型吊顶：Ø8钢筋吊杆（刷防锈漆），双向吊点，中距900。</t>
  </si>
  <si>
    <t>泰山/杰豪石膏板</t>
  </si>
  <si>
    <t>洗漱台镀锌方管隔断</t>
  </si>
  <si>
    <t>20*40镀锌方管框架，下方铁板高1120，整体烤漆</t>
  </si>
  <si>
    <t>泰山龙骨或同等品牌</t>
  </si>
  <si>
    <t>1.乳胶漆涂刷2遍</t>
  </si>
  <si>
    <t>墙面400*800瓷砖</t>
  </si>
  <si>
    <t>1.人工瓷砖粘接剂粘贴
含瓷砖采购</t>
  </si>
  <si>
    <t>马可波罗或同品牌</t>
  </si>
  <si>
    <t>地面防水找平层</t>
  </si>
  <si>
    <t>1.20厚1:2.5水泥砂浆抹灰找平层</t>
  </si>
  <si>
    <t>防水制作</t>
  </si>
  <si>
    <t>1.闭水实验（24小时）
2.丙纶防水两层</t>
  </si>
  <si>
    <t>天祁（丙纶）或同等品牌</t>
  </si>
  <si>
    <t>墙、地面瓷砖填缝</t>
  </si>
  <si>
    <t>瓷砖专用填缝剂勾缝</t>
  </si>
  <si>
    <t>800*800地面瓷砖铺贴</t>
  </si>
  <si>
    <t>400*400地面瓷砖铺贴</t>
  </si>
  <si>
    <t>1.人工瓷砖粘接剂粘贴
含瓷砖采购及加工</t>
  </si>
  <si>
    <t>80mm瓷砖踢脚线铺贴</t>
  </si>
  <si>
    <t>卫生间墙体抹灰</t>
  </si>
  <si>
    <t>1.水泥砂浆抹灰找平</t>
  </si>
  <si>
    <t>卫生间墙面400*800瓷砖</t>
  </si>
  <si>
    <t>1.人工瓷砖粘接剂粘贴
成品采购</t>
  </si>
  <si>
    <t>卫生间集成吊顶</t>
  </si>
  <si>
    <t>300*300铝扣板</t>
  </si>
  <si>
    <t>悬浮洗手台</t>
  </si>
  <si>
    <t>50角钢框架制作
人造石加工安装</t>
  </si>
  <si>
    <t>台下盆</t>
  </si>
  <si>
    <t>九牧或同等品牌</t>
  </si>
  <si>
    <t>银镜</t>
  </si>
  <si>
    <t>成品采购0.8*0.75</t>
  </si>
  <si>
    <t>不锈钢水龙头</t>
  </si>
  <si>
    <t>成品采购含五金小件安装</t>
  </si>
  <si>
    <t>坐便器</t>
  </si>
  <si>
    <t>双联开关</t>
  </si>
  <si>
    <t>欧普或同等品牌</t>
  </si>
  <si>
    <t>花洒</t>
  </si>
  <si>
    <t>抽纸架</t>
  </si>
  <si>
    <t>卫生间折叠门</t>
  </si>
  <si>
    <t>0.835*2.4</t>
  </si>
  <si>
    <t>计费器安装</t>
  </si>
  <si>
    <t>1.计费器两端接变压器调试
2、安置壁龛支撑制作安装（DN20无缝铁管270mm高支撑）
3.计费器安置壁龛（尺寸：110mm*230mm*70mm）
4人工安装计费器（计费器甲供材 )
5计费器变压器安装</t>
  </si>
  <si>
    <t>计费器盖板制作、安装</t>
  </si>
  <si>
    <t>1.计费器盖板制作安装 （亚克力材质） 
2.人工楼内倒运材料</t>
  </si>
  <si>
    <t>长条吸顶灯</t>
  </si>
  <si>
    <t>排风灯</t>
  </si>
  <si>
    <t>马桶置物架</t>
  </si>
  <si>
    <t>墙面电开槽</t>
  </si>
  <si>
    <t>1.强电开槽及抹灰线槽 （开槽40mm宽）
2.汽车吊装抹灰材料至楼内
3.人工楼内倒运垃圾
4.汽车吊装垃圾至楼外
5.拆除形成的建筑垃圾综合考虑外运</t>
  </si>
  <si>
    <t>墙面水开槽</t>
  </si>
  <si>
    <t>1.水路开槽及抹灰线槽 （开槽40mm宽）
2.汽车吊装抹灰材料至楼内
3.人工楼内倒运垃圾
4.汽车吊装垃圾至楼外
5.拆除形成的建筑垃圾综合考虑外运</t>
  </si>
  <si>
    <t>包管砌筑</t>
  </si>
  <si>
    <t>含挂网抹灰320*700</t>
  </si>
  <si>
    <t>墙面白色金属收口</t>
  </si>
  <si>
    <t>展开宽度200mm</t>
  </si>
  <si>
    <t>瓷砖截面直角收边条</t>
  </si>
  <si>
    <t>30*30mm</t>
  </si>
  <si>
    <t>窗台板制作</t>
  </si>
  <si>
    <t>过门石</t>
  </si>
  <si>
    <t>0.755*13</t>
  </si>
  <si>
    <t>块</t>
  </si>
  <si>
    <t>835*400mm</t>
  </si>
  <si>
    <t>金桥或同等品牌</t>
  </si>
  <si>
    <t>UPVC排水管 DN50</t>
  </si>
  <si>
    <t>1.安装部位(室内、外):室内
2.输送介质:排水
3.材质:UPVC
4.含安装及辅材</t>
  </si>
  <si>
    <t>UPVC排水管 DN100</t>
  </si>
  <si>
    <t>PP-R管 DN20(给水冷热水)</t>
  </si>
  <si>
    <t>1.安装部位(室内、外):室内
2.输送介质:给水
3.含安装及辅材</t>
  </si>
  <si>
    <t>PP-R管 DN25(给水冷热水)</t>
  </si>
  <si>
    <t>配电箱</t>
  </si>
  <si>
    <t>需要含断路器，卫生间为常电，宿舍内为按时断电。</t>
  </si>
  <si>
    <t>1层公区+走廊</t>
  </si>
  <si>
    <t>走廊及大厅灯具拆除</t>
  </si>
  <si>
    <t>走廊及大厅应急灯拆除</t>
  </si>
  <si>
    <t>走廊及大厅左右指拆除</t>
  </si>
  <si>
    <t>走廊及大厅安全出口拆除</t>
  </si>
  <si>
    <t>棚面涂料铲除</t>
  </si>
  <si>
    <t>墙面涂料铲除</t>
  </si>
  <si>
    <t>走廊及大厅踢脚线拆除</t>
  </si>
  <si>
    <t>地面水磨石面层拆除</t>
  </si>
  <si>
    <t>原氟碳门拆除</t>
  </si>
  <si>
    <t>热风幕拆除</t>
  </si>
  <si>
    <t>走廊两侧层门不锈钢门及门套</t>
  </si>
  <si>
    <t>收发室铝合金门窗拆除</t>
  </si>
  <si>
    <t>防火门拆除</t>
  </si>
  <si>
    <t>轻钢龙骨阻燃板基层单层石膏板悬浮棚面</t>
  </si>
  <si>
    <t>轻钢龙骨阻燃板基层软膜天花底盒制作</t>
  </si>
  <si>
    <t>棚面软膜天花底盒制作</t>
  </si>
  <si>
    <t>1.自攻丝刷防锈漆，接缝满批石膏粘接粉，贴玻纤网格布。
2.20mm阻燃板做框架 盒深150mm宽130mm，内嵌到石膏板平棚内，双层吊钩加固。
3.跌级和造型处20mm阻燃板辅助支撑。
4.不上人型吊顶采用C38系列轻钢龙骨，主龙骨中距900，次龙骨中距400。
5.不上人型吊顶：Ø8钢筋吊杆（刷防锈漆），双向吊点，中距900。</t>
  </si>
  <si>
    <t>轻钢龙骨阻燃板平棚</t>
  </si>
  <si>
    <t>轻钢龙骨阻燃板基层吊顶</t>
  </si>
  <si>
    <t>棚面白色铝塑板饰面安装</t>
  </si>
  <si>
    <t>2.满批腻子两遍找平、打磨。
3.底层石膏打底找平。
4.刷（喷）一道墙固。
5.建筑墙面。</t>
  </si>
  <si>
    <t>棚面底漆喷涂</t>
  </si>
  <si>
    <t>乳胶漆底漆2遍</t>
  </si>
  <si>
    <t>棚面白色乳胶漆</t>
  </si>
  <si>
    <t xml:space="preserve">1.刷白色乳胶漆两遍。
</t>
  </si>
  <si>
    <t>棚面蓝色乳胶漆</t>
  </si>
  <si>
    <t>棚面橙色乳胶漆</t>
  </si>
  <si>
    <t>棚面黑色乳胶漆</t>
  </si>
  <si>
    <t>200mm棚面黑色金属收边</t>
  </si>
  <si>
    <t>展开240</t>
  </si>
  <si>
    <t>335mm窗口15mm阻燃板基层背板</t>
  </si>
  <si>
    <t>1.自攻丝刷防锈漆，接缝满批石膏粘接粉，贴玻纤网格布。
2.单层9.5厚纸面石膏板面层，错缝安装，并不得在同一龙骨上接缝。
3.跌级和造型处20mm阻燃板辅助支撑,阻燃板铣槽弯弧。
4.不上人型吊顶采用C38系列轻钢龙骨，主龙骨中距900，次龙骨中距400。
5.不上人型吊顶：Ø8钢筋吊杆（刷防锈漆），双向吊点，中距900。</t>
  </si>
  <si>
    <t>泰山/杰豪石膏板
泰山龙骨或同等品牌</t>
  </si>
  <si>
    <t>335mm窗口黑色金属收边</t>
  </si>
  <si>
    <t>展开350</t>
  </si>
  <si>
    <t>515mm门口15mm阻燃板基层背板</t>
  </si>
  <si>
    <t>515mm门口黑色金属收边</t>
  </si>
  <si>
    <t>展开560</t>
  </si>
  <si>
    <t>底漆涂刷一遍</t>
  </si>
  <si>
    <t>墙面黑色乳胶漆涂刷</t>
  </si>
  <si>
    <t>墙面橙色乳胶漆涂刷</t>
  </si>
  <si>
    <t>定制开放格柜体</t>
  </si>
  <si>
    <t>2*2.6</t>
  </si>
  <si>
    <t>定制柜子</t>
  </si>
  <si>
    <t>1.4*0.9</t>
  </si>
  <si>
    <t>8w 4500K</t>
  </si>
  <si>
    <t>圆形吸顶灯</t>
  </si>
  <si>
    <t>楼梯间</t>
  </si>
  <si>
    <t>1.2mled长条灯</t>
  </si>
  <si>
    <t>1200*850*80</t>
  </si>
  <si>
    <t>五孔插座</t>
  </si>
  <si>
    <t>氟碳门制作安装</t>
  </si>
  <si>
    <t>1.氟碳门制作安装 （含门拉手和合页及闭门器等附件）</t>
  </si>
  <si>
    <t>3000*490过门石</t>
  </si>
  <si>
    <t>3025*515过门石</t>
  </si>
  <si>
    <t>1800*400过门石</t>
  </si>
  <si>
    <t>1470*515过门石</t>
  </si>
  <si>
    <t>白色防火门</t>
  </si>
  <si>
    <t>1800*2400</t>
  </si>
  <si>
    <t>地面800*800瓷砖铺贴</t>
  </si>
  <si>
    <t>蓝色定制毛毡板</t>
  </si>
  <si>
    <t>成品定制安装</t>
  </si>
  <si>
    <t>亚克力定制门牌</t>
  </si>
  <si>
    <t>瓷砖填缝</t>
  </si>
  <si>
    <t>暖气拆除安装刷银粉</t>
  </si>
  <si>
    <t>窗台理石</t>
  </si>
  <si>
    <t>1.875*0.395</t>
  </si>
  <si>
    <r>
      <rPr>
        <sz val="10"/>
        <color rgb="FF000000"/>
        <rFont val="宋体"/>
        <charset val="134"/>
        <scheme val="minor"/>
      </rPr>
      <t>1.穿线安装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2.敷设pvc管线，固定</t>
    </r>
  </si>
  <si>
    <t>JDG20分线管敷设</t>
  </si>
  <si>
    <t>棚上明管敷设</t>
  </si>
  <si>
    <t>室外雨搭防水吸顶灯</t>
  </si>
  <si>
    <t>原始卫生间灯具拆除</t>
  </si>
  <si>
    <t>门及门套拆除</t>
  </si>
  <si>
    <t>原始卫生间墙砖拆除</t>
  </si>
  <si>
    <t>原始卫生间洗漱台拆除</t>
  </si>
  <si>
    <t>卫生间蹲台拆除</t>
  </si>
  <si>
    <t>晾衣杆拆除</t>
  </si>
  <si>
    <t>卫生间地砖拆除</t>
  </si>
  <si>
    <t>卫生间地面垫层及原防水垫层拆除</t>
  </si>
  <si>
    <t>卫生间墙皮铲除</t>
  </si>
  <si>
    <t>卫生间棚面涂料铲除</t>
  </si>
  <si>
    <t>卫生间墙面打磨凿毛</t>
  </si>
  <si>
    <t>吊板封堵管道口</t>
  </si>
  <si>
    <t>处</t>
  </si>
  <si>
    <t>卫生间排水管道拆除</t>
  </si>
  <si>
    <t>卫生间给水管道拆除</t>
  </si>
  <si>
    <t>2-7层走廊</t>
  </si>
  <si>
    <t>走廊踢脚线拆除</t>
  </si>
  <si>
    <t>1.2mled长条灯（加声光驱动器）</t>
  </si>
  <si>
    <t>80mm瓷砖踢脚线</t>
  </si>
  <si>
    <t>1.人工瓷砖粘接剂粘贴
含瓷砖采购加工</t>
  </si>
  <si>
    <t>1.575*0.395</t>
  </si>
  <si>
    <t>1.穿线安装
2.敷设PVC管线，固定</t>
  </si>
  <si>
    <t>1层洗衣间</t>
  </si>
  <si>
    <t>墙面打磨凿毛</t>
  </si>
  <si>
    <t>100mm陶粒墙体砌筑含双面抹灰</t>
  </si>
  <si>
    <t>395mm陶粒墙体砌筑含双面抹灰</t>
  </si>
  <si>
    <t>门洞口下反砌筑封堵400mm</t>
  </si>
  <si>
    <t>新建蹲台砌筑抹灰</t>
  </si>
  <si>
    <t>1.砌筑230mm蹲台               
2.抹水泥砂浆</t>
  </si>
  <si>
    <t>地面水泥砂浆找平层</t>
  </si>
  <si>
    <t>地面防水保护层</t>
  </si>
  <si>
    <t>水泥砂浆抹灰顺坡</t>
  </si>
  <si>
    <t>墙面400*800瓷砖铺贴</t>
  </si>
  <si>
    <t>300*600集成吊顶</t>
  </si>
  <si>
    <t>300*600集成吊顶灯</t>
  </si>
  <si>
    <t>300*600排风</t>
  </si>
  <si>
    <t>300*600排风灯</t>
  </si>
  <si>
    <t>水龙头</t>
  </si>
  <si>
    <t>角阀</t>
  </si>
  <si>
    <t>洗衣机龙头</t>
  </si>
  <si>
    <t>蹲便器</t>
  </si>
  <si>
    <t>蹲便器水箱</t>
  </si>
  <si>
    <t>洗漱台框架焊接</t>
  </si>
  <si>
    <t>洗漱台石材</t>
  </si>
  <si>
    <t>400*900过门石</t>
  </si>
  <si>
    <t>金属晾衣杆</t>
  </si>
  <si>
    <t>3.39m宽</t>
  </si>
  <si>
    <t>铝镁合金玻璃平开门</t>
  </si>
  <si>
    <t>775*2400</t>
  </si>
  <si>
    <t>ZR-BV-3*10</t>
  </si>
  <si>
    <t>小电闸箱（开水器/洗衣机/吹风机）</t>
  </si>
  <si>
    <r>
      <rPr>
        <sz val="10"/>
        <color rgb="FF000000"/>
        <rFont val="宋体"/>
        <charset val="134"/>
        <scheme val="minor"/>
      </rPr>
      <t>1.尺寸300*400金属箱体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（断路器NXB-3PD25A-1个；漏电断路器NXB-40LE 20A-4个；辅料和电线等）</t>
    </r>
    <r>
      <rPr>
        <sz val="10"/>
        <color rgb="FF000000"/>
        <rFont val="宋体"/>
        <charset val="134"/>
      </rPr>
      <t xml:space="preserve">                                                                                     </t>
    </r>
    <r>
      <rPr>
        <sz val="10"/>
        <color rgb="FF000000"/>
        <rFont val="宋体"/>
        <charset val="134"/>
      </rPr>
      <t>2.电闸箱制作安装</t>
    </r>
    <r>
      <rPr>
        <sz val="10"/>
        <color rgb="FF000000"/>
        <rFont val="宋体"/>
        <charset val="134"/>
      </rPr>
      <t xml:space="preserve"> </t>
    </r>
  </si>
  <si>
    <t>电闸箱内电缆敷设 YJV4*25+1*16</t>
  </si>
  <si>
    <t>1.电闸箱内电缆敷设  YJV4*25+1*16（桥架敷设200*100/穿管敷设）终端头制作安装                      2.汽车吊装抹灰材料至楼内</t>
  </si>
  <si>
    <r>
      <rPr>
        <sz val="10"/>
        <color rgb="FF000000"/>
        <rFont val="宋体"/>
        <charset val="134"/>
        <scheme val="minor"/>
      </rPr>
      <t>电闸箱内电缆敷设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YJV 5*6</t>
    </r>
    <r>
      <rPr>
        <sz val="10"/>
        <color rgb="FF000000"/>
        <rFont val="宋体"/>
        <charset val="134"/>
      </rPr>
      <t xml:space="preserve">   </t>
    </r>
  </si>
  <si>
    <t>1.电闸箱内电缆敷设  YJV 5*6 （桥架敷设200*100/穿管敷设）终端头制作安装                           2.汽车吊装抹灰材料至楼内</t>
  </si>
  <si>
    <t>PP-R管 DN20(给水)</t>
  </si>
  <si>
    <t>PP-R管 DN25(给水)</t>
  </si>
  <si>
    <t>300*600  0.55mm厚 含安装</t>
  </si>
  <si>
    <t>3.2m</t>
  </si>
  <si>
    <t>ZR-BV-3*6</t>
  </si>
  <si>
    <t>窗台板拆除</t>
  </si>
  <si>
    <t>开关插座拆除</t>
  </si>
  <si>
    <t>窗帘拆除</t>
  </si>
  <si>
    <t>门洞口移位300mm</t>
  </si>
  <si>
    <t>含拆除砌筑及抹灰</t>
  </si>
  <si>
    <t>轻钢龙骨双面阻燃板基层石膏板饰面封堵门洞口</t>
  </si>
  <si>
    <t>下反400</t>
  </si>
  <si>
    <t>成平采购</t>
  </si>
  <si>
    <t>1200*200长条灯</t>
  </si>
  <si>
    <t>轻钢龙骨石膏板封堵门洞</t>
  </si>
  <si>
    <t>窗台石材</t>
  </si>
  <si>
    <t>2.1*0.5</t>
  </si>
  <si>
    <t>轻钢龙骨阻燃板基层石膏板饰面柱子</t>
  </si>
  <si>
    <t>定制金属边框玻璃窗</t>
  </si>
  <si>
    <t>党建活动室</t>
  </si>
  <si>
    <t>墙面阻燃板基层石膏板饰面造型墙</t>
  </si>
  <si>
    <t>墙面基膜涂刷</t>
  </si>
  <si>
    <t>基膜涂刷1遍</t>
  </si>
  <si>
    <t>墙面定制红色壁画</t>
  </si>
  <si>
    <t>定制免漆板造型墙</t>
  </si>
  <si>
    <t>110mm高亚克力字</t>
  </si>
  <si>
    <t>185mm高焗漆亚克力字</t>
  </si>
  <si>
    <t>80mm高焗漆亚克力字</t>
  </si>
  <si>
    <t>600mm高焗漆亚克力党徽</t>
  </si>
  <si>
    <t>200mm高焗漆亚克力字</t>
  </si>
  <si>
    <t>20mm厚</t>
  </si>
  <si>
    <t xml:space="preserve">1.人工瓷砖粘接剂粘贴
2含瓷砖采购
</t>
  </si>
  <si>
    <t>其它项目</t>
  </si>
  <si>
    <t>外墙基层打磨</t>
  </si>
  <si>
    <t>人工吊板施工 砂纸机打磨</t>
  </si>
  <si>
    <t>界面剂涂刷</t>
  </si>
  <si>
    <t>界面剂涂刷2遍</t>
  </si>
  <si>
    <t>外墙苯板保温</t>
  </si>
  <si>
    <t>600*600*100苯板 背贴苯板胶 冲击钻打孔，苯板定固定</t>
  </si>
  <si>
    <t>外墙苯板胶批刮</t>
  </si>
  <si>
    <t>满挂网批胶</t>
  </si>
  <si>
    <t>外墙腻子批刮</t>
  </si>
  <si>
    <t>批刮外墙腻子2遍</t>
  </si>
  <si>
    <t>外墙涂料粉刷</t>
  </si>
  <si>
    <t>外墙涂料粉刷2遍</t>
  </si>
  <si>
    <t>热水主管线管径DN80</t>
  </si>
  <si>
    <t>内衬塑热镀锌钢管含管件及辅料安装</t>
  </si>
  <si>
    <t>热水主管线管径DN70</t>
  </si>
  <si>
    <t>热水主管线管径DN50</t>
  </si>
  <si>
    <t>热水主管线管径DN40</t>
  </si>
  <si>
    <t>热水主管过滤器</t>
  </si>
  <si>
    <t>DN80</t>
  </si>
  <si>
    <t>排水地沟内主管线DE150</t>
  </si>
  <si>
    <t>双壁静音管含管件及辅料安装</t>
  </si>
  <si>
    <t>排水地沟内主管线DE110</t>
  </si>
  <si>
    <t>冷水主管线管径PPR80</t>
  </si>
  <si>
    <t>含管件及辅料安装</t>
  </si>
  <si>
    <t>冷水主管线管径PPR50</t>
  </si>
  <si>
    <t>冷水主管线管径PPR40</t>
  </si>
  <si>
    <t>冷水主管线管径PPR32</t>
  </si>
  <si>
    <t>通风管</t>
  </si>
  <si>
    <t>PVC110</t>
  </si>
  <si>
    <t xml:space="preserve">1.宿舍电箱到值班室电能计量柜 （桥架敷设200*100/穿管敷设）终端头制作安装                           </t>
  </si>
  <si>
    <t>水钻打孔</t>
  </si>
  <si>
    <t>110/50/80</t>
  </si>
  <si>
    <t>屋面防水打孔及屋面防水修复</t>
  </si>
  <si>
    <t xml:space="preserve">  拆除到隔气层，水钻打孔，下排气管，下水管滴水石防水堵漏，回填保温层，恢复屋面保护层，铺贴东方雨虹防水卷材。（如钻眼时遇见预制板接缝需要红砖四周砌筑抹灰，砌筑两侧粉刷液体防水卷材）</t>
  </si>
  <si>
    <t xml:space="preserve">东方雨虹 </t>
  </si>
  <si>
    <t>开荒保洁及成品保护</t>
  </si>
  <si>
    <t>塑窗更换项目</t>
  </si>
  <si>
    <t>型材</t>
  </si>
  <si>
    <t>中财65型材塑钢</t>
  </si>
  <si>
    <t>密封胶条</t>
  </si>
  <si>
    <t>三元乙丙</t>
  </si>
  <si>
    <t>中空玻璃（三玻）</t>
  </si>
  <si>
    <t>佳星</t>
  </si>
  <si>
    <t>五金</t>
  </si>
  <si>
    <t>春高</t>
  </si>
  <si>
    <t>固定片固定钉</t>
  </si>
  <si>
    <t>150mm×2.0mm</t>
  </si>
  <si>
    <t>包装</t>
  </si>
  <si>
    <t>发泡胶密封胶</t>
  </si>
  <si>
    <t>制作费</t>
  </si>
  <si>
    <t>安装费</t>
  </si>
  <si>
    <t>拆除费用</t>
  </si>
  <si>
    <t>拆除后运到学校内制定位置</t>
  </si>
  <si>
    <t>扇</t>
  </si>
  <si>
    <t>消防改造部分</t>
  </si>
  <si>
    <t>配管</t>
  </si>
  <si>
    <t>1.名称:镀锌钢管
2.规格:SC15
3.配置形式:明敷设</t>
  </si>
  <si>
    <t>接线盒</t>
  </si>
  <si>
    <t>1.名称:接线盒
2.材质:铁制
3.规格:86
4.安装形式:明装</t>
  </si>
  <si>
    <t>配线</t>
  </si>
  <si>
    <t>1.名称:铜芯导线
2.配线形式:管内穿线
3.型号:WDZN-BYJ-2.5mm2</t>
  </si>
  <si>
    <t>1.名称:铜芯导线
2.配线形式:管内穿线
3.型号:WDZN-RYS-2*1.5mm2</t>
  </si>
  <si>
    <t>1.名称:金属软管
2.材质:CP-16</t>
  </si>
  <si>
    <t>1.名称:应急照明配电箱
2.型号:ALE1
3.规格:550*700*160
4.安装方式:明装</t>
  </si>
  <si>
    <t>台</t>
  </si>
  <si>
    <t>1.名称:应急照明集中电源
2.型号:ALE-DY
3.规格:550*700*280
4.安装方式:明装</t>
  </si>
  <si>
    <t>装饰灯</t>
  </si>
  <si>
    <t>1.名称:消防应急照明灯具
2.型号:DC36V/5W/LED
3.规格:A型
4.安装形式:吸顶安装</t>
  </si>
  <si>
    <t>1.名称:消防应急照明灯具
2.型号:DC36V/5W/LED
3.规格:A型
4.安装形式:壁挂安装</t>
  </si>
  <si>
    <t>1.名称:双面疏散指示灯
2.型号:DC36V/1W/LED
3.规格:A型消防应急灯具
4.安装形式:吊装</t>
  </si>
  <si>
    <t>1.名称:安全出口标志灯
2.型号:DC36V/1W/LED
3.规格:A型消防应急灯具
4.安装形式:吊装</t>
  </si>
  <si>
    <t>1.名称:楼层标志灯
2.型号:DC36V/1W/LED
3.规格:A型消防应急灯具
4.安装形式:吊装</t>
  </si>
  <si>
    <t>1.名称:单向疏散标志灯
2.型号:DC36V/1W/LED
3.规格:A型消防应急灯具
4.安装形式:墙壁</t>
  </si>
  <si>
    <t>事故照明切换装置</t>
  </si>
  <si>
    <t>1.名称:事故照明切换装置调试</t>
  </si>
  <si>
    <t>系统</t>
  </si>
  <si>
    <t>点型探测器</t>
  </si>
  <si>
    <t>1.名称:感烟探测器
2.线制:总线制
3.吸顶安装</t>
  </si>
  <si>
    <t>按钮</t>
  </si>
  <si>
    <t>1.名称:手动报警按钮(带电话插孔)
2.底距地1.4m明装</t>
  </si>
  <si>
    <t>1.名称:消火栓手动报警按钮
2.消火栓箱内安装</t>
  </si>
  <si>
    <t>声光报警器</t>
  </si>
  <si>
    <t>1.名称:声光警报器
2.距地面2.4m明装</t>
  </si>
  <si>
    <t>模块(模块箱)</t>
  </si>
  <si>
    <t>1.名称:总线短路隔离器
2.类型:吸顶安装</t>
  </si>
  <si>
    <t>消防广播(扬声器)</t>
  </si>
  <si>
    <t>1.名称:紧急广播扬声器
2.安装方式:室内吸顶安装</t>
  </si>
  <si>
    <t>1.名称:消防广播专用模块
2.类型:装在模块箱K内</t>
  </si>
  <si>
    <t>1.名称:消防电话专用模块
2.类型:装在模块箱K内</t>
  </si>
  <si>
    <t>1.名称:层显
2.类型:墙壁安装</t>
  </si>
  <si>
    <t>端子箱</t>
  </si>
  <si>
    <t>1.名称:消防端子箱
2.安装部位:底距地1.5m明装</t>
  </si>
  <si>
    <t>联动控制主机</t>
  </si>
  <si>
    <t>防火门监控主机</t>
  </si>
  <si>
    <t>1.名称:常开防火门
2.安装部位:门上明装</t>
  </si>
  <si>
    <t>自动报警系统调试</t>
  </si>
  <si>
    <t>1.名称:自动报警系统调试
2.线制:总线</t>
  </si>
  <si>
    <t>防火控制装置调试</t>
  </si>
  <si>
    <t>1.名称:广播喇叭及音箱、电话插孔调试</t>
  </si>
  <si>
    <t>室内消火栓</t>
  </si>
  <si>
    <t>1.安装方式:明装
2.型号、规格:QZ19水枪一支,长25米,DN65衬胶水龙带一条。</t>
  </si>
  <si>
    <t>控制电缆</t>
  </si>
  <si>
    <t>1.名称:控制电缆
2.型号：KVV22-16*2.5mm2
3.敷设方式、部位:地沟敷设</t>
  </si>
  <si>
    <t>1.名称:控制电缆
2.型号：KVV22-5*2.5mm2
3.敷设方式、部位:地沟敷设</t>
  </si>
  <si>
    <t>控制电缆头</t>
  </si>
  <si>
    <t>1.名称:电力电缆终端头
2.型号:KVV22
3.规格:16*2.5mm2
4.材质、类型:干包/热缩</t>
  </si>
  <si>
    <t>1.名称:电力电缆终端头
2.型号:KVV22
3.规格:5*2.5mm2
4.材质、类型:干包/热缩</t>
  </si>
  <si>
    <t>10号楼改造预算</t>
  </si>
  <si>
    <t>100陶粒砖砌筑</t>
  </si>
  <si>
    <t xml:space="preserve">2.满批腻子两遍找平、打磨。
3.底层石膏打底找平。
</t>
  </si>
  <si>
    <t xml:space="preserve">瓷砖专用填缝剂勾缝
</t>
  </si>
  <si>
    <t>1.含安装 （坐便器、软管、角阀安装）
    2.人工楼内倒运设备</t>
  </si>
  <si>
    <t>洁具辅件</t>
  </si>
  <si>
    <t>角阀软管</t>
  </si>
  <si>
    <t>卫生间包管砌筑制作</t>
  </si>
  <si>
    <t>成品定制</t>
  </si>
  <si>
    <t xml:space="preserve">  走廊及大厅灯具拆除</t>
  </si>
  <si>
    <t>走廊及大厅棚面涂料铲除</t>
  </si>
  <si>
    <t>走廊及大厅墙面涂料铲除</t>
  </si>
  <si>
    <t>走廊及大厅地面水磨石面层拆除</t>
  </si>
  <si>
    <t>大厅原氟碳门拆除</t>
  </si>
  <si>
    <t>层门不锈钢门框拆除</t>
  </si>
  <si>
    <t>200mm厚墙体开门洞</t>
  </si>
  <si>
    <t>1.8*2.4</t>
  </si>
  <si>
    <r>
      <rPr>
        <sz val="8"/>
        <color rgb="FF000000"/>
        <rFont val="宋体"/>
        <charset val="134"/>
      </rPr>
      <t>1.自攻丝刷防锈漆，接缝满批石膏粘接粉，贴玻纤网格布。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2.20mm阻燃板做框架 盒深150mm宽130mm，内嵌到石膏板平棚内，双层吊钩加固。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3.跌级和造型处20mm阻燃板辅助支撑。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4.不上人型吊顶采用C38系列轻钢龙骨，主龙骨中距900，次龙骨中距400。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5.不上人型吊顶：Ø8钢筋吊杆（刷防锈漆），双向吊点，中距900。</t>
    </r>
  </si>
  <si>
    <r>
      <rPr>
        <sz val="9"/>
        <color rgb="FF000000"/>
        <rFont val="宋体"/>
        <charset val="134"/>
      </rPr>
      <t>泰山/杰豪石膏板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泰山龙骨或同等品牌</t>
    </r>
  </si>
  <si>
    <t>棚面白色铝塑板</t>
  </si>
  <si>
    <t>双层加防虫透明膜
1.安装灯源贴片
2.安装软膜专用型材边框
3.基层清灰</t>
  </si>
  <si>
    <t>棚面黄色乳胶漆</t>
  </si>
  <si>
    <t>200mm厚陶粒砌筑封堵门口</t>
  </si>
  <si>
    <t>200mm门口15mm阻燃板基层背板</t>
  </si>
  <si>
    <r>
      <rPr>
        <sz val="9"/>
        <color rgb="FF000000"/>
        <rFont val="宋体"/>
        <charset val="134"/>
        <scheme val="minor"/>
      </rPr>
      <t>泰山/杰豪石膏板</t>
    </r>
    <r>
      <rPr>
        <sz val="9"/>
        <color rgb="FF000000"/>
        <rFont val="宋体"/>
        <charset val="134"/>
        <scheme val="minor"/>
      </rPr>
      <t xml:space="preserve">
</t>
    </r>
    <r>
      <rPr>
        <sz val="9"/>
        <color rgb="FF000000"/>
        <rFont val="宋体"/>
        <charset val="134"/>
        <scheme val="minor"/>
      </rPr>
      <t>泰山龙骨或同等品牌</t>
    </r>
  </si>
  <si>
    <t>200mm门口黑色金属收边</t>
  </si>
  <si>
    <t>5400*490过门石</t>
  </si>
  <si>
    <t>1500*515过门石</t>
  </si>
  <si>
    <t>2.5*0.5</t>
  </si>
  <si>
    <t>1.穿线安装
2.敷设JDG20管线，固定</t>
  </si>
  <si>
    <t>原有卫生间拆除</t>
  </si>
  <si>
    <t>原始门及门套拆除</t>
  </si>
  <si>
    <t>原始卫生间蹲台拆除</t>
  </si>
  <si>
    <t>原始蹲便器拆除</t>
  </si>
  <si>
    <t>原始卫生间隔断拆除</t>
  </si>
  <si>
    <t>原始晾衣杆拆除</t>
  </si>
  <si>
    <t>原始卫生间地砖拆除</t>
  </si>
  <si>
    <t>原始卫生间地面垫层及原防水垫层拆除</t>
  </si>
  <si>
    <t>原始卫生间墙面打磨凿毛</t>
  </si>
  <si>
    <t>原始墙面抹灰</t>
  </si>
  <si>
    <t>2-6层走廊楼梯间</t>
  </si>
  <si>
    <t>1.6*0.5</t>
  </si>
  <si>
    <t>箭牌/九牧</t>
  </si>
  <si>
    <t>3.7m</t>
  </si>
  <si>
    <t>1.8*0.4</t>
  </si>
  <si>
    <t>基膜涂刷2遍</t>
  </si>
  <si>
    <t>其他费用</t>
  </si>
  <si>
    <t>1.宿舍电箱到值班室电能计量柜 （桥架敷设200*100/穿管敷设）终端头制作安装                           2.汽车吊装抹灰材料至楼内</t>
  </si>
  <si>
    <t xml:space="preserve">   拆除到隔气层，水钻打孔，下排气管，下水管滴水石防水堵漏，回填保温层，恢复屋面保护层，铺贴东方雨虹防水卷材。（如钻眼时遇见预制板接缝需要红砖四周砌筑抹灰，砌筑两侧粉刷液体防水卷材）</t>
  </si>
  <si>
    <t>东方雨虹SBS</t>
  </si>
  <si>
    <t>分部小计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</si>
</sst>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8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62"/>
      <scheme val="minor"/>
    </font>
    <font>
      <sz val="10"/>
      <name val="微软雅黑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微软雅黑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0"/>
      <color rgb="FF000000"/>
      <name val="Arial"/>
      <charset val="0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微软雅黑"/>
      <charset val="0"/>
    </font>
    <font>
      <sz val="10"/>
      <color rgb="FF000000"/>
      <name val="宋体"/>
      <charset val="134"/>
      <scheme val="minor"/>
    </font>
    <font>
      <sz val="10"/>
      <color rgb="FFFF0000"/>
      <name val="微软雅黑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汉仪书宋二KW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rgb="FF000000"/>
      <name val="宋体"/>
      <charset val="162"/>
    </font>
    <font>
      <b/>
      <sz val="18"/>
      <color theme="1"/>
      <name val="宋体"/>
      <charset val="162"/>
      <scheme val="minor"/>
    </font>
    <font>
      <sz val="14"/>
      <color rgb="FF000000"/>
      <name val="宋体"/>
      <charset val="162"/>
    </font>
    <font>
      <sz val="22"/>
      <color rgb="FF000000"/>
      <name val="宋体"/>
      <charset val="162"/>
    </font>
    <font>
      <sz val="14"/>
      <color theme="1"/>
      <name val="宋体"/>
      <charset val="162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6" borderId="2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27" applyNumberFormat="0" applyAlignment="0" applyProtection="0">
      <alignment vertical="center"/>
    </xf>
    <xf numFmtId="0" fontId="47" fillId="8" borderId="28" applyNumberFormat="0" applyAlignment="0" applyProtection="0">
      <alignment vertical="center"/>
    </xf>
    <xf numFmtId="0" fontId="48" fillId="8" borderId="27" applyNumberFormat="0" applyAlignment="0" applyProtection="0">
      <alignment vertical="center"/>
    </xf>
    <xf numFmtId="0" fontId="49" fillId="9" borderId="29" applyNumberFormat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7" fillId="0" borderId="0"/>
  </cellStyleXfs>
  <cellXfs count="20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176" fontId="18" fillId="0" borderId="1" xfId="49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left" vertical="center"/>
    </xf>
    <xf numFmtId="9" fontId="2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15" fillId="0" borderId="1" xfId="49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2" borderId="1" xfId="49" applyFont="1" applyFill="1" applyBorder="1" applyAlignment="1">
      <alignment horizontal="center" vertical="center" wrapText="1"/>
    </xf>
    <xf numFmtId="0" fontId="0" fillId="0" borderId="1" xfId="0" applyBorder="1"/>
    <xf numFmtId="0" fontId="12" fillId="2" borderId="5" xfId="49" applyFont="1" applyFill="1" applyBorder="1" applyAlignment="1">
      <alignment horizontal="center" vertical="center" wrapText="1"/>
    </xf>
    <xf numFmtId="0" fontId="12" fillId="2" borderId="6" xfId="49" applyFont="1" applyFill="1" applyBorder="1" applyAlignment="1">
      <alignment horizontal="center" vertical="center" wrapText="1"/>
    </xf>
    <xf numFmtId="0" fontId="12" fillId="2" borderId="7" xfId="49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left" vertical="center" wrapText="1"/>
    </xf>
    <xf numFmtId="0" fontId="12" fillId="2" borderId="1" xfId="49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32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2" fontId="5" fillId="4" borderId="17" xfId="0" applyNumberFormat="1" applyFont="1" applyFill="1" applyBorder="1" applyAlignment="1">
      <alignment horizontal="center" vertical="center"/>
    </xf>
    <xf numFmtId="176" fontId="5" fillId="4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18" fillId="2" borderId="1" xfId="49" applyNumberFormat="1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176" fontId="5" fillId="3" borderId="17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1" fillId="3" borderId="1" xfId="49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7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176" fontId="3" fillId="3" borderId="22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2" fontId="5" fillId="3" borderId="17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76" fontId="18" fillId="0" borderId="18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9" fontId="5" fillId="0" borderId="17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9" fontId="2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view="pageBreakPreview" zoomScale="85" zoomScaleNormal="100" workbookViewId="0">
      <pane ySplit="2" topLeftCell="A162" activePane="bottomLeft" state="frozen"/>
      <selection/>
      <selection pane="bottomLeft" activeCell="D90" sqref="D90"/>
    </sheetView>
  </sheetViews>
  <sheetFormatPr defaultColWidth="8.89166666666667" defaultRowHeight="40" customHeight="1"/>
  <cols>
    <col min="1" max="1" width="6.63333333333333" style="89" customWidth="1"/>
    <col min="2" max="2" width="42.1333333333333" style="89" customWidth="1"/>
    <col min="3" max="3" width="25.6333333333333" style="90" customWidth="1"/>
    <col min="4" max="4" width="14.5" style="89" customWidth="1"/>
    <col min="5" max="5" width="6.74166666666667" style="89" customWidth="1"/>
    <col min="6" max="6" width="13.05" style="91" customWidth="1"/>
    <col min="7" max="7" width="11.225" style="89" customWidth="1"/>
    <col min="8" max="8" width="11.775" style="92" customWidth="1"/>
    <col min="9" max="9" width="20.25" style="89" customWidth="1"/>
    <col min="10" max="10" width="12.6333333333333" style="1"/>
    <col min="11" max="16384" width="8.89166666666667" style="1"/>
  </cols>
  <sheetData>
    <row r="1" customHeight="1" spans="1:9">
      <c r="A1" s="13" t="s">
        <v>0</v>
      </c>
      <c r="B1" s="14"/>
      <c r="C1" s="15"/>
      <c r="D1" s="14"/>
      <c r="E1" s="14"/>
      <c r="F1" s="16"/>
      <c r="G1" s="14"/>
      <c r="H1" s="17"/>
      <c r="I1" s="14"/>
    </row>
    <row r="2" s="1" customFormat="1" customHeight="1" spans="1:9">
      <c r="A2" s="129" t="s">
        <v>1</v>
      </c>
      <c r="B2" s="130" t="s">
        <v>2</v>
      </c>
      <c r="C2" s="131" t="s">
        <v>3</v>
      </c>
      <c r="D2" s="129" t="s">
        <v>4</v>
      </c>
      <c r="E2" s="129" t="s">
        <v>5</v>
      </c>
      <c r="F2" s="132" t="s">
        <v>6</v>
      </c>
      <c r="G2" s="133" t="s">
        <v>7</v>
      </c>
      <c r="H2" s="133" t="s">
        <v>8</v>
      </c>
      <c r="I2" s="161" t="s">
        <v>9</v>
      </c>
    </row>
    <row r="3" customHeight="1" spans="1:9">
      <c r="A3" s="134" t="s">
        <v>10</v>
      </c>
      <c r="B3" s="135"/>
      <c r="C3" s="136"/>
      <c r="D3" s="135"/>
      <c r="E3" s="135"/>
      <c r="F3" s="137"/>
      <c r="G3" s="135"/>
      <c r="H3" s="138"/>
      <c r="I3" s="135"/>
    </row>
    <row r="4" s="1" customFormat="1" customHeight="1" spans="1:10">
      <c r="A4" s="139">
        <v>1</v>
      </c>
      <c r="B4" s="140" t="s">
        <v>11</v>
      </c>
      <c r="C4" s="141" t="s">
        <v>12</v>
      </c>
      <c r="D4" s="142"/>
      <c r="E4" s="142" t="s">
        <v>13</v>
      </c>
      <c r="F4" s="143">
        <v>243.9</v>
      </c>
      <c r="G4" s="142">
        <v>35</v>
      </c>
      <c r="H4" s="144">
        <f>F4*G4</f>
        <v>8536.5</v>
      </c>
      <c r="I4" s="139"/>
      <c r="J4" s="1">
        <v>780</v>
      </c>
    </row>
    <row r="5" s="1" customFormat="1" customHeight="1" spans="1:10">
      <c r="A5" s="139">
        <v>2</v>
      </c>
      <c r="B5" s="28" t="s">
        <v>14</v>
      </c>
      <c r="C5" s="29" t="s">
        <v>12</v>
      </c>
      <c r="D5" s="24"/>
      <c r="E5" s="24" t="s">
        <v>13</v>
      </c>
      <c r="F5" s="26">
        <v>243.9</v>
      </c>
      <c r="G5" s="24">
        <v>35</v>
      </c>
      <c r="H5" s="27">
        <f>F5*G5</f>
        <v>8536.5</v>
      </c>
      <c r="I5" s="139"/>
      <c r="J5" s="1">
        <v>780</v>
      </c>
    </row>
    <row r="6" s="1" customFormat="1" customHeight="1" spans="1:9">
      <c r="A6" s="139">
        <v>3</v>
      </c>
      <c r="B6" s="28" t="s">
        <v>15</v>
      </c>
      <c r="C6" s="141" t="s">
        <v>12</v>
      </c>
      <c r="D6" s="24"/>
      <c r="E6" s="24" t="s">
        <v>16</v>
      </c>
      <c r="F6" s="26">
        <v>1</v>
      </c>
      <c r="G6" s="24"/>
      <c r="H6" s="27"/>
      <c r="I6" s="162"/>
    </row>
    <row r="7" s="1" customFormat="1" customHeight="1" spans="1:9">
      <c r="A7" s="139">
        <v>4</v>
      </c>
      <c r="B7" s="34" t="s">
        <v>17</v>
      </c>
      <c r="C7" s="30"/>
      <c r="D7" s="28"/>
      <c r="E7" s="28" t="s">
        <v>13</v>
      </c>
      <c r="F7" s="145">
        <v>114.1</v>
      </c>
      <c r="G7" s="36"/>
      <c r="H7" s="27"/>
      <c r="I7" s="163"/>
    </row>
    <row r="8" s="1" customFormat="1" customHeight="1" spans="1:9">
      <c r="A8" s="139">
        <v>5</v>
      </c>
      <c r="B8" s="34" t="s">
        <v>18</v>
      </c>
      <c r="C8" s="30"/>
      <c r="D8" s="28"/>
      <c r="E8" s="28" t="s">
        <v>13</v>
      </c>
      <c r="F8" s="145">
        <v>114.1</v>
      </c>
      <c r="G8" s="36"/>
      <c r="H8" s="27"/>
      <c r="I8" s="163"/>
    </row>
    <row r="9" s="1" customFormat="1" customHeight="1" spans="1:9">
      <c r="A9" s="139">
        <v>6</v>
      </c>
      <c r="B9" s="34" t="s">
        <v>19</v>
      </c>
      <c r="C9" s="30"/>
      <c r="D9" s="28"/>
      <c r="E9" s="28" t="s">
        <v>20</v>
      </c>
      <c r="F9" s="145">
        <v>18</v>
      </c>
      <c r="G9" s="36"/>
      <c r="H9" s="27"/>
      <c r="I9" s="163"/>
    </row>
    <row r="10" s="1" customFormat="1" customHeight="1" spans="1:9">
      <c r="A10" s="139">
        <v>7</v>
      </c>
      <c r="B10" s="34" t="s">
        <v>21</v>
      </c>
      <c r="C10" s="30"/>
      <c r="D10" s="28"/>
      <c r="E10" s="28" t="s">
        <v>20</v>
      </c>
      <c r="F10" s="145">
        <v>18</v>
      </c>
      <c r="G10" s="36"/>
      <c r="H10" s="27"/>
      <c r="I10" s="163"/>
    </row>
    <row r="11" s="1" customFormat="1" customHeight="1" spans="1:9">
      <c r="A11" s="139">
        <v>8</v>
      </c>
      <c r="B11" s="34" t="s">
        <v>22</v>
      </c>
      <c r="C11" s="30"/>
      <c r="D11" s="28"/>
      <c r="E11" s="28" t="s">
        <v>13</v>
      </c>
      <c r="F11" s="145">
        <v>158.96</v>
      </c>
      <c r="G11" s="36"/>
      <c r="H11" s="27"/>
      <c r="I11" s="163"/>
    </row>
    <row r="12" s="1" customFormat="1" customHeight="1" spans="1:9">
      <c r="A12" s="139">
        <v>9</v>
      </c>
      <c r="B12" s="34" t="s">
        <v>23</v>
      </c>
      <c r="C12" s="30"/>
      <c r="D12" s="28"/>
      <c r="E12" s="28" t="s">
        <v>13</v>
      </c>
      <c r="F12" s="145">
        <v>42.12</v>
      </c>
      <c r="G12" s="36"/>
      <c r="H12" s="27"/>
      <c r="I12" s="163"/>
    </row>
    <row r="13" s="1" customFormat="1" customHeight="1" spans="1:9">
      <c r="A13" s="139">
        <v>10</v>
      </c>
      <c r="B13" s="28" t="s">
        <v>24</v>
      </c>
      <c r="C13" s="28" t="s">
        <v>25</v>
      </c>
      <c r="D13" s="28"/>
      <c r="E13" s="28" t="s">
        <v>26</v>
      </c>
      <c r="F13" s="52">
        <v>56.2</v>
      </c>
      <c r="G13" s="36">
        <v>13.5</v>
      </c>
      <c r="H13" s="146">
        <f t="shared" ref="H13:H16" si="0">F13*G13</f>
        <v>758.7</v>
      </c>
      <c r="I13" s="139"/>
    </row>
    <row r="14" s="1" customFormat="1" customHeight="1" spans="1:9">
      <c r="A14" s="139">
        <v>11</v>
      </c>
      <c r="B14" s="28" t="s">
        <v>27</v>
      </c>
      <c r="C14" s="28" t="s">
        <v>28</v>
      </c>
      <c r="D14" s="28"/>
      <c r="E14" s="28" t="s">
        <v>26</v>
      </c>
      <c r="F14" s="52">
        <v>56.2</v>
      </c>
      <c r="G14" s="36">
        <v>28</v>
      </c>
      <c r="H14" s="146">
        <f t="shared" si="0"/>
        <v>1573.6</v>
      </c>
      <c r="I14" s="139"/>
    </row>
    <row r="15" s="1" customFormat="1" customHeight="1" spans="1:9">
      <c r="A15" s="139">
        <v>12</v>
      </c>
      <c r="B15" s="34" t="s">
        <v>29</v>
      </c>
      <c r="C15" s="30"/>
      <c r="D15" s="28"/>
      <c r="E15" s="28" t="s">
        <v>13</v>
      </c>
      <c r="F15" s="145">
        <v>35.55</v>
      </c>
      <c r="G15" s="36"/>
      <c r="H15" s="27"/>
      <c r="I15" s="163"/>
    </row>
    <row r="16" s="1" customFormat="1" customHeight="1" spans="1:9">
      <c r="A16" s="139">
        <v>13</v>
      </c>
      <c r="B16" s="34" t="s">
        <v>30</v>
      </c>
      <c r="C16" s="25"/>
      <c r="D16" s="28"/>
      <c r="E16" s="28" t="s">
        <v>13</v>
      </c>
      <c r="F16" s="145">
        <v>35.55</v>
      </c>
      <c r="G16" s="36">
        <v>75</v>
      </c>
      <c r="H16" s="146">
        <f t="shared" si="0"/>
        <v>2666.25</v>
      </c>
      <c r="I16" s="163"/>
    </row>
    <row r="17" s="1" customFormat="1" customHeight="1" spans="1:9">
      <c r="A17" s="139">
        <v>14</v>
      </c>
      <c r="B17" s="34" t="s">
        <v>31</v>
      </c>
      <c r="C17" s="30"/>
      <c r="D17" s="28"/>
      <c r="E17" s="28" t="s">
        <v>13</v>
      </c>
      <c r="F17" s="145">
        <v>35.55</v>
      </c>
      <c r="G17" s="36"/>
      <c r="H17" s="27"/>
      <c r="I17" s="163"/>
    </row>
    <row r="18" s="1" customFormat="1" customHeight="1" spans="1:9">
      <c r="A18" s="139">
        <v>15</v>
      </c>
      <c r="B18" s="34" t="s">
        <v>32</v>
      </c>
      <c r="C18" s="30"/>
      <c r="D18" s="28"/>
      <c r="E18" s="28" t="s">
        <v>13</v>
      </c>
      <c r="F18" s="145">
        <v>4.86</v>
      </c>
      <c r="G18" s="36"/>
      <c r="H18" s="27"/>
      <c r="I18" s="163"/>
    </row>
    <row r="19" s="1" customFormat="1" customHeight="1" spans="1:9">
      <c r="A19" s="139">
        <v>16</v>
      </c>
      <c r="B19" s="34" t="s">
        <v>33</v>
      </c>
      <c r="C19" s="30"/>
      <c r="D19" s="28"/>
      <c r="E19" s="28" t="s">
        <v>13</v>
      </c>
      <c r="F19" s="145">
        <v>17.39</v>
      </c>
      <c r="G19" s="36"/>
      <c r="H19" s="27"/>
      <c r="I19" s="163"/>
    </row>
    <row r="20" s="1" customFormat="1" customHeight="1" spans="1:9">
      <c r="A20" s="139">
        <v>17</v>
      </c>
      <c r="B20" s="34" t="s">
        <v>34</v>
      </c>
      <c r="C20" s="30"/>
      <c r="D20" s="28"/>
      <c r="E20" s="28" t="s">
        <v>13</v>
      </c>
      <c r="F20" s="145">
        <v>17.39</v>
      </c>
      <c r="G20" s="36"/>
      <c r="H20" s="27"/>
      <c r="I20" s="163"/>
    </row>
    <row r="21" s="5" customFormat="1" customHeight="1" spans="1:8">
      <c r="A21" s="139">
        <v>18</v>
      </c>
      <c r="B21" s="42" t="s">
        <v>35</v>
      </c>
      <c r="C21" s="56" t="s">
        <v>36</v>
      </c>
      <c r="D21" s="53"/>
      <c r="E21" s="53" t="s">
        <v>13</v>
      </c>
      <c r="F21" s="147">
        <v>243.9</v>
      </c>
      <c r="G21" s="27">
        <v>22</v>
      </c>
      <c r="H21" s="146">
        <f t="shared" ref="H21:H26" si="1">F21*G21</f>
        <v>5365.8</v>
      </c>
    </row>
    <row r="22" s="5" customFormat="1" customHeight="1" spans="1:8">
      <c r="A22" s="139">
        <v>19</v>
      </c>
      <c r="B22" s="78" t="s">
        <v>37</v>
      </c>
      <c r="C22" s="42"/>
      <c r="D22" s="53"/>
      <c r="E22" s="53" t="s">
        <v>13</v>
      </c>
      <c r="F22" s="147">
        <v>243.9</v>
      </c>
      <c r="G22" s="27">
        <v>2</v>
      </c>
      <c r="H22" s="148">
        <f t="shared" si="1"/>
        <v>487.8</v>
      </c>
    </row>
    <row r="23" s="5" customFormat="1" customHeight="1" spans="1:8">
      <c r="A23" s="139">
        <v>20</v>
      </c>
      <c r="B23" s="34" t="s">
        <v>38</v>
      </c>
      <c r="C23" s="31" t="s">
        <v>39</v>
      </c>
      <c r="D23" s="149" t="s">
        <v>39</v>
      </c>
      <c r="E23" s="53" t="s">
        <v>13</v>
      </c>
      <c r="F23" s="147">
        <v>243.9</v>
      </c>
      <c r="G23" s="27">
        <v>8</v>
      </c>
      <c r="H23" s="148">
        <f t="shared" si="1"/>
        <v>1951.2</v>
      </c>
    </row>
    <row r="24" s="1" customFormat="1" customHeight="1" spans="1:9">
      <c r="A24" s="139">
        <v>21</v>
      </c>
      <c r="B24" s="78" t="s">
        <v>40</v>
      </c>
      <c r="C24" s="30" t="s">
        <v>41</v>
      </c>
      <c r="D24" s="150"/>
      <c r="E24" s="28" t="s">
        <v>13</v>
      </c>
      <c r="F24" s="26">
        <v>158.68</v>
      </c>
      <c r="G24" s="151">
        <v>16</v>
      </c>
      <c r="H24" s="152">
        <f t="shared" si="1"/>
        <v>2538.88</v>
      </c>
      <c r="I24" s="164"/>
    </row>
    <row r="25" s="1" customFormat="1" customHeight="1" spans="1:9">
      <c r="A25" s="139">
        <v>22</v>
      </c>
      <c r="B25" s="78" t="s">
        <v>42</v>
      </c>
      <c r="C25" s="30" t="s">
        <v>43</v>
      </c>
      <c r="D25" s="150"/>
      <c r="E25" s="28" t="s">
        <v>13</v>
      </c>
      <c r="F25" s="26">
        <v>158.68</v>
      </c>
      <c r="G25" s="151">
        <v>2</v>
      </c>
      <c r="H25" s="152">
        <f t="shared" si="1"/>
        <v>317.36</v>
      </c>
      <c r="I25" s="164"/>
    </row>
    <row r="26" s="1" customFormat="1" customHeight="1" spans="1:9">
      <c r="A26" s="139">
        <v>23</v>
      </c>
      <c r="B26" s="78" t="s">
        <v>44</v>
      </c>
      <c r="C26" s="30" t="s">
        <v>45</v>
      </c>
      <c r="D26" s="150"/>
      <c r="E26" s="28" t="s">
        <v>13</v>
      </c>
      <c r="F26" s="26">
        <v>158.68</v>
      </c>
      <c r="G26" s="151">
        <v>8</v>
      </c>
      <c r="H26" s="152">
        <f t="shared" si="1"/>
        <v>1269.44</v>
      </c>
      <c r="I26" s="164"/>
    </row>
    <row r="27" s="1" customFormat="1" customHeight="1" spans="1:9">
      <c r="A27" s="139">
        <v>24</v>
      </c>
      <c r="B27" s="78" t="s">
        <v>46</v>
      </c>
      <c r="C27" s="30"/>
      <c r="D27" s="150"/>
      <c r="E27" s="28" t="s">
        <v>13</v>
      </c>
      <c r="F27" s="26">
        <v>158.68</v>
      </c>
      <c r="G27" s="151"/>
      <c r="H27" s="152"/>
      <c r="I27" s="164"/>
    </row>
    <row r="28" s="3" customFormat="1" ht="30" customHeight="1" spans="1:9">
      <c r="A28" s="139">
        <v>25</v>
      </c>
      <c r="B28" s="34" t="s">
        <v>47</v>
      </c>
      <c r="C28" s="34" t="s">
        <v>48</v>
      </c>
      <c r="D28" s="34" t="s">
        <v>49</v>
      </c>
      <c r="E28" s="153" t="s">
        <v>50</v>
      </c>
      <c r="F28" s="153">
        <v>16</v>
      </c>
      <c r="G28" s="40">
        <v>33</v>
      </c>
      <c r="H28" s="39">
        <f t="shared" ref="H28:H32" si="2">F28*G28</f>
        <v>528</v>
      </c>
      <c r="I28" s="62"/>
    </row>
    <row r="29" s="3" customFormat="1" ht="30" customHeight="1" spans="1:9">
      <c r="A29" s="139">
        <v>26</v>
      </c>
      <c r="B29" s="34" t="s">
        <v>51</v>
      </c>
      <c r="C29" s="34" t="s">
        <v>52</v>
      </c>
      <c r="D29" s="34" t="s">
        <v>49</v>
      </c>
      <c r="E29" s="153" t="s">
        <v>50</v>
      </c>
      <c r="F29" s="153">
        <v>24</v>
      </c>
      <c r="G29" s="40"/>
      <c r="H29" s="39"/>
      <c r="I29" s="62"/>
    </row>
    <row r="30" s="5" customFormat="1" ht="30" customHeight="1" spans="1:9">
      <c r="A30" s="139">
        <v>27</v>
      </c>
      <c r="B30" s="40" t="s">
        <v>53</v>
      </c>
      <c r="C30" s="77"/>
      <c r="D30" s="77"/>
      <c r="E30" s="40" t="s">
        <v>50</v>
      </c>
      <c r="F30" s="40">
        <v>1</v>
      </c>
      <c r="G30" s="146">
        <v>18.5</v>
      </c>
      <c r="H30" s="47">
        <f t="shared" si="2"/>
        <v>18.5</v>
      </c>
      <c r="I30" s="77"/>
    </row>
    <row r="31" s="3" customFormat="1" ht="30" customHeight="1" spans="1:9">
      <c r="A31" s="139">
        <v>28</v>
      </c>
      <c r="B31" s="34" t="s">
        <v>54</v>
      </c>
      <c r="C31" s="42"/>
      <c r="D31" s="42" t="s">
        <v>55</v>
      </c>
      <c r="E31" s="75" t="s">
        <v>50</v>
      </c>
      <c r="F31" s="48">
        <v>1</v>
      </c>
      <c r="G31" s="40">
        <v>155</v>
      </c>
      <c r="H31" s="39">
        <f t="shared" si="2"/>
        <v>155</v>
      </c>
      <c r="I31" s="62"/>
    </row>
    <row r="32" s="3" customFormat="1" ht="30" customHeight="1" spans="1:9">
      <c r="A32" s="139">
        <v>29</v>
      </c>
      <c r="B32" s="37" t="s">
        <v>56</v>
      </c>
      <c r="C32" s="74" t="s">
        <v>57</v>
      </c>
      <c r="D32" s="42" t="s">
        <v>58</v>
      </c>
      <c r="E32" s="28" t="s">
        <v>13</v>
      </c>
      <c r="F32" s="48">
        <v>15.39</v>
      </c>
      <c r="G32" s="40">
        <v>145</v>
      </c>
      <c r="H32" s="44">
        <f t="shared" si="2"/>
        <v>2231.55</v>
      </c>
      <c r="I32" s="62"/>
    </row>
    <row r="33" s="126" customFormat="1" customHeight="1" spans="1:9">
      <c r="A33" s="139">
        <v>30</v>
      </c>
      <c r="B33" s="154" t="s">
        <v>59</v>
      </c>
      <c r="C33" s="155" t="s">
        <v>60</v>
      </c>
      <c r="D33" s="156"/>
      <c r="E33" s="156" t="s">
        <v>13</v>
      </c>
      <c r="F33" s="146">
        <v>148.28</v>
      </c>
      <c r="G33" s="157">
        <v>20</v>
      </c>
      <c r="H33" s="146">
        <f t="shared" ref="H33:H52" si="3">G33*F33</f>
        <v>2965.6</v>
      </c>
      <c r="I33" s="165"/>
    </row>
    <row r="34" s="1" customFormat="1" customHeight="1" spans="1:9">
      <c r="A34" s="158" t="s">
        <v>61</v>
      </c>
      <c r="B34" s="158"/>
      <c r="C34" s="158"/>
      <c r="D34" s="158"/>
      <c r="E34" s="158"/>
      <c r="F34" s="158"/>
      <c r="G34" s="158"/>
      <c r="H34" s="159">
        <f>SUM(H14:H32)</f>
        <v>19103.38</v>
      </c>
      <c r="I34" s="166"/>
    </row>
    <row r="35" s="1" customFormat="1" customHeight="1" spans="1:9">
      <c r="A35" s="134" t="s">
        <v>62</v>
      </c>
      <c r="B35" s="135"/>
      <c r="C35" s="136"/>
      <c r="D35" s="135"/>
      <c r="E35" s="135"/>
      <c r="F35" s="137"/>
      <c r="G35" s="135"/>
      <c r="H35" s="138"/>
      <c r="I35" s="135"/>
    </row>
    <row r="36" s="126" customFormat="1" customHeight="1" spans="1:9">
      <c r="A36" s="151">
        <v>1</v>
      </c>
      <c r="B36" s="154" t="s">
        <v>63</v>
      </c>
      <c r="C36" s="155" t="s">
        <v>64</v>
      </c>
      <c r="D36" s="156"/>
      <c r="E36" s="156" t="s">
        <v>13</v>
      </c>
      <c r="F36" s="148">
        <v>31.55</v>
      </c>
      <c r="G36" s="31">
        <v>26</v>
      </c>
      <c r="H36" s="146">
        <f t="shared" si="3"/>
        <v>820.3</v>
      </c>
      <c r="I36" s="165"/>
    </row>
    <row r="37" s="126" customFormat="1" customHeight="1" spans="1:9">
      <c r="A37" s="151">
        <v>2</v>
      </c>
      <c r="B37" s="154" t="s">
        <v>65</v>
      </c>
      <c r="C37" s="155" t="s">
        <v>64</v>
      </c>
      <c r="D37" s="156"/>
      <c r="E37" s="156" t="s">
        <v>13</v>
      </c>
      <c r="F37" s="148">
        <f>23.27*2.9</f>
        <v>67.483</v>
      </c>
      <c r="G37" s="31">
        <v>26</v>
      </c>
      <c r="H37" s="146">
        <f t="shared" si="3"/>
        <v>1754.558</v>
      </c>
      <c r="I37" s="165"/>
    </row>
    <row r="38" s="126" customFormat="1" customHeight="1" spans="1:9">
      <c r="A38" s="151">
        <v>3</v>
      </c>
      <c r="B38" s="154" t="s">
        <v>66</v>
      </c>
      <c r="C38" s="155" t="s">
        <v>67</v>
      </c>
      <c r="D38" s="156"/>
      <c r="E38" s="156" t="s">
        <v>50</v>
      </c>
      <c r="F38" s="148">
        <v>5</v>
      </c>
      <c r="G38" s="31">
        <v>50</v>
      </c>
      <c r="H38" s="146">
        <f t="shared" si="3"/>
        <v>250</v>
      </c>
      <c r="I38" s="165"/>
    </row>
    <row r="39" s="126" customFormat="1" customHeight="1" spans="1:9">
      <c r="A39" s="151">
        <v>4</v>
      </c>
      <c r="B39" s="154" t="s">
        <v>68</v>
      </c>
      <c r="C39" s="155" t="s">
        <v>69</v>
      </c>
      <c r="D39" s="156"/>
      <c r="E39" s="156" t="s">
        <v>50</v>
      </c>
      <c r="F39" s="148">
        <v>5</v>
      </c>
      <c r="G39" s="31">
        <v>50</v>
      </c>
      <c r="H39" s="146">
        <f t="shared" si="3"/>
        <v>250</v>
      </c>
      <c r="I39" s="165"/>
    </row>
    <row r="40" s="126" customFormat="1" customHeight="1" spans="1:9">
      <c r="A40" s="151">
        <v>5</v>
      </c>
      <c r="B40" s="154" t="s">
        <v>70</v>
      </c>
      <c r="C40" s="155" t="s">
        <v>71</v>
      </c>
      <c r="D40" s="156"/>
      <c r="E40" s="156" t="s">
        <v>50</v>
      </c>
      <c r="F40" s="148">
        <v>5</v>
      </c>
      <c r="G40" s="31">
        <v>50</v>
      </c>
      <c r="H40" s="146">
        <f t="shared" si="3"/>
        <v>250</v>
      </c>
      <c r="I40" s="165"/>
    </row>
    <row r="41" s="126" customFormat="1" customHeight="1" spans="1:9">
      <c r="A41" s="151">
        <v>6</v>
      </c>
      <c r="B41" s="154" t="s">
        <v>72</v>
      </c>
      <c r="C41" s="155" t="s">
        <v>64</v>
      </c>
      <c r="D41" s="156"/>
      <c r="E41" s="156" t="s">
        <v>50</v>
      </c>
      <c r="F41" s="148">
        <v>4</v>
      </c>
      <c r="G41" s="31">
        <v>35</v>
      </c>
      <c r="H41" s="146">
        <f t="shared" si="3"/>
        <v>140</v>
      </c>
      <c r="I41" s="165"/>
    </row>
    <row r="42" s="126" customFormat="1" customHeight="1" spans="1:9">
      <c r="A42" s="151">
        <v>7</v>
      </c>
      <c r="B42" s="154" t="s">
        <v>73</v>
      </c>
      <c r="C42" s="155" t="s">
        <v>74</v>
      </c>
      <c r="D42" s="156"/>
      <c r="E42" s="156" t="s">
        <v>50</v>
      </c>
      <c r="F42" s="148">
        <v>2</v>
      </c>
      <c r="G42" s="31">
        <v>55</v>
      </c>
      <c r="H42" s="146">
        <f t="shared" si="3"/>
        <v>110</v>
      </c>
      <c r="I42" s="165"/>
    </row>
    <row r="43" s="126" customFormat="1" customHeight="1" spans="1:9">
      <c r="A43" s="151">
        <v>8</v>
      </c>
      <c r="B43" s="154" t="s">
        <v>75</v>
      </c>
      <c r="C43" s="155" t="s">
        <v>76</v>
      </c>
      <c r="D43" s="156"/>
      <c r="E43" s="156" t="s">
        <v>77</v>
      </c>
      <c r="F43" s="148">
        <v>2</v>
      </c>
      <c r="G43" s="31">
        <v>50</v>
      </c>
      <c r="H43" s="146">
        <f t="shared" si="3"/>
        <v>100</v>
      </c>
      <c r="I43" s="165"/>
    </row>
    <row r="44" s="126" customFormat="1" customHeight="1" spans="1:9">
      <c r="A44" s="151">
        <v>9</v>
      </c>
      <c r="B44" s="154" t="s">
        <v>78</v>
      </c>
      <c r="C44" s="155" t="s">
        <v>79</v>
      </c>
      <c r="D44" s="156"/>
      <c r="E44" s="156" t="s">
        <v>50</v>
      </c>
      <c r="F44" s="148">
        <v>2</v>
      </c>
      <c r="G44" s="31">
        <v>15.8</v>
      </c>
      <c r="H44" s="146">
        <f t="shared" si="3"/>
        <v>31.6</v>
      </c>
      <c r="I44" s="165"/>
    </row>
    <row r="45" s="126" customFormat="1" customHeight="1" spans="1:9">
      <c r="A45" s="151">
        <v>10</v>
      </c>
      <c r="B45" s="154" t="s">
        <v>80</v>
      </c>
      <c r="C45" s="155" t="s">
        <v>81</v>
      </c>
      <c r="D45" s="156"/>
      <c r="E45" s="156" t="s">
        <v>16</v>
      </c>
      <c r="F45" s="148">
        <v>1</v>
      </c>
      <c r="G45" s="31">
        <v>650</v>
      </c>
      <c r="H45" s="146">
        <f t="shared" si="3"/>
        <v>650</v>
      </c>
      <c r="I45" s="165"/>
    </row>
    <row r="46" s="126" customFormat="1" customHeight="1" spans="1:9">
      <c r="A46" s="151">
        <v>11</v>
      </c>
      <c r="B46" s="154" t="s">
        <v>82</v>
      </c>
      <c r="C46" s="155" t="s">
        <v>83</v>
      </c>
      <c r="D46" s="156"/>
      <c r="E46" s="156" t="s">
        <v>13</v>
      </c>
      <c r="F46" s="148">
        <f>2.94*0.6</f>
        <v>1.764</v>
      </c>
      <c r="G46" s="31">
        <v>55</v>
      </c>
      <c r="H46" s="146">
        <f t="shared" si="3"/>
        <v>97.02</v>
      </c>
      <c r="I46" s="165"/>
    </row>
    <row r="47" s="126" customFormat="1" customHeight="1" spans="1:9">
      <c r="A47" s="151">
        <v>12</v>
      </c>
      <c r="B47" s="154" t="s">
        <v>84</v>
      </c>
      <c r="C47" s="155" t="s">
        <v>81</v>
      </c>
      <c r="D47" s="156"/>
      <c r="E47" s="156" t="s">
        <v>16</v>
      </c>
      <c r="F47" s="148">
        <v>1</v>
      </c>
      <c r="G47" s="31">
        <v>105</v>
      </c>
      <c r="H47" s="146">
        <f t="shared" si="3"/>
        <v>105</v>
      </c>
      <c r="I47" s="165"/>
    </row>
    <row r="48" s="126" customFormat="1" customHeight="1" spans="1:9">
      <c r="A48" s="151">
        <v>13</v>
      </c>
      <c r="B48" s="154" t="s">
        <v>85</v>
      </c>
      <c r="C48" s="155" t="s">
        <v>81</v>
      </c>
      <c r="D48" s="156"/>
      <c r="E48" s="156" t="s">
        <v>86</v>
      </c>
      <c r="F48" s="148">
        <v>5</v>
      </c>
      <c r="G48" s="31">
        <v>54.5</v>
      </c>
      <c r="H48" s="146">
        <f t="shared" si="3"/>
        <v>272.5</v>
      </c>
      <c r="I48" s="165"/>
    </row>
    <row r="49" s="126" customFormat="1" customHeight="1" spans="1:9">
      <c r="A49" s="151">
        <v>14</v>
      </c>
      <c r="B49" s="154" t="s">
        <v>87</v>
      </c>
      <c r="C49" s="155" t="s">
        <v>88</v>
      </c>
      <c r="D49" s="156"/>
      <c r="E49" s="156" t="s">
        <v>26</v>
      </c>
      <c r="F49" s="148">
        <f>29+7+14*2+12</f>
        <v>76</v>
      </c>
      <c r="G49" s="31">
        <v>32</v>
      </c>
      <c r="H49" s="146">
        <f t="shared" si="3"/>
        <v>2432</v>
      </c>
      <c r="I49" s="165"/>
    </row>
    <row r="50" s="126" customFormat="1" customHeight="1" spans="1:9">
      <c r="A50" s="151">
        <v>15</v>
      </c>
      <c r="B50" s="154" t="s">
        <v>89</v>
      </c>
      <c r="C50" s="155" t="s">
        <v>90</v>
      </c>
      <c r="D50" s="156"/>
      <c r="E50" s="156" t="s">
        <v>13</v>
      </c>
      <c r="F50" s="148">
        <v>33.3</v>
      </c>
      <c r="G50" s="31">
        <v>180</v>
      </c>
      <c r="H50" s="146">
        <f t="shared" si="3"/>
        <v>5994</v>
      </c>
      <c r="I50" s="165"/>
    </row>
    <row r="51" s="126" customFormat="1" customHeight="1" spans="1:9">
      <c r="A51" s="151">
        <v>16</v>
      </c>
      <c r="B51" s="154" t="s">
        <v>91</v>
      </c>
      <c r="C51" s="155" t="s">
        <v>92</v>
      </c>
      <c r="D51" s="156"/>
      <c r="E51" s="156" t="s">
        <v>13</v>
      </c>
      <c r="F51" s="148">
        <f>F50*2</f>
        <v>66.6</v>
      </c>
      <c r="G51" s="31">
        <v>35</v>
      </c>
      <c r="H51" s="146">
        <f t="shared" si="3"/>
        <v>2331</v>
      </c>
      <c r="I51" s="165"/>
    </row>
    <row r="52" s="126" customFormat="1" customHeight="1" spans="1:9">
      <c r="A52" s="151">
        <v>17</v>
      </c>
      <c r="B52" s="154" t="s">
        <v>93</v>
      </c>
      <c r="C52" s="155" t="s">
        <v>92</v>
      </c>
      <c r="D52" s="156"/>
      <c r="E52" s="156" t="s">
        <v>13</v>
      </c>
      <c r="F52" s="148">
        <f>28.46*2.9</f>
        <v>82.534</v>
      </c>
      <c r="G52" s="31">
        <v>27.44</v>
      </c>
      <c r="H52" s="146">
        <f t="shared" si="3"/>
        <v>2264.73296</v>
      </c>
      <c r="I52" s="165"/>
    </row>
    <row r="53" s="126" customFormat="1" customHeight="1" spans="1:9">
      <c r="A53" s="151">
        <v>18</v>
      </c>
      <c r="B53" s="154" t="s">
        <v>94</v>
      </c>
      <c r="C53" s="155"/>
      <c r="D53" s="156"/>
      <c r="E53" s="156" t="s">
        <v>13</v>
      </c>
      <c r="F53" s="148">
        <v>7.84</v>
      </c>
      <c r="G53" s="31"/>
      <c r="H53" s="146"/>
      <c r="I53" s="165"/>
    </row>
    <row r="54" s="126" customFormat="1" customHeight="1" spans="1:9">
      <c r="A54" s="151">
        <v>19</v>
      </c>
      <c r="B54" s="154" t="s">
        <v>95</v>
      </c>
      <c r="C54" s="155" t="s">
        <v>96</v>
      </c>
      <c r="D54" s="156"/>
      <c r="E54" s="156" t="s">
        <v>13</v>
      </c>
      <c r="F54" s="148">
        <v>30.6</v>
      </c>
      <c r="G54" s="31">
        <v>96.24</v>
      </c>
      <c r="H54" s="146">
        <f t="shared" ref="H54:H63" si="4">G54*F54</f>
        <v>2944.944</v>
      </c>
      <c r="I54" s="165"/>
    </row>
    <row r="55" s="126" customFormat="1" customHeight="1" spans="1:9">
      <c r="A55" s="151">
        <v>20</v>
      </c>
      <c r="B55" s="154" t="s">
        <v>97</v>
      </c>
      <c r="C55" s="155" t="s">
        <v>98</v>
      </c>
      <c r="D55" s="156"/>
      <c r="E55" s="156" t="s">
        <v>13</v>
      </c>
      <c r="F55" s="148">
        <v>82.306</v>
      </c>
      <c r="G55" s="31">
        <v>96.24</v>
      </c>
      <c r="H55" s="146">
        <f t="shared" si="4"/>
        <v>7921.12944</v>
      </c>
      <c r="I55" s="165"/>
    </row>
    <row r="56" s="126" customFormat="1" customHeight="1" spans="1:9">
      <c r="A56" s="151">
        <v>21</v>
      </c>
      <c r="B56" s="154" t="s">
        <v>99</v>
      </c>
      <c r="C56" s="155" t="s">
        <v>100</v>
      </c>
      <c r="D56" s="156"/>
      <c r="E56" s="156" t="s">
        <v>13</v>
      </c>
      <c r="F56" s="148">
        <v>6.72</v>
      </c>
      <c r="G56" s="31"/>
      <c r="H56" s="146"/>
      <c r="I56" s="165"/>
    </row>
    <row r="57" s="126" customFormat="1" customHeight="1" spans="1:9">
      <c r="A57" s="151">
        <v>22</v>
      </c>
      <c r="B57" s="154" t="s">
        <v>101</v>
      </c>
      <c r="C57" s="155" t="s">
        <v>102</v>
      </c>
      <c r="D57" s="156"/>
      <c r="E57" s="156" t="s">
        <v>13</v>
      </c>
      <c r="F57" s="148">
        <f>F54+29*1</f>
        <v>59.6</v>
      </c>
      <c r="G57" s="31">
        <v>56.5</v>
      </c>
      <c r="H57" s="146">
        <f t="shared" si="4"/>
        <v>3367.4</v>
      </c>
      <c r="I57" s="165"/>
    </row>
    <row r="58" s="126" customFormat="1" customHeight="1" spans="1:9">
      <c r="A58" s="151">
        <v>23</v>
      </c>
      <c r="B58" s="154" t="s">
        <v>103</v>
      </c>
      <c r="C58" s="155" t="s">
        <v>104</v>
      </c>
      <c r="D58" s="156"/>
      <c r="E58" s="156" t="s">
        <v>13</v>
      </c>
      <c r="F58" s="148">
        <v>31.55</v>
      </c>
      <c r="G58" s="31">
        <v>31.3</v>
      </c>
      <c r="H58" s="146">
        <f t="shared" si="4"/>
        <v>987.515</v>
      </c>
      <c r="I58" s="165"/>
    </row>
    <row r="59" s="126" customFormat="1" customHeight="1" spans="1:9">
      <c r="A59" s="151">
        <v>24</v>
      </c>
      <c r="B59" s="154" t="s">
        <v>105</v>
      </c>
      <c r="C59" s="155" t="s">
        <v>106</v>
      </c>
      <c r="D59" s="156"/>
      <c r="E59" s="156" t="s">
        <v>13</v>
      </c>
      <c r="F59" s="148">
        <v>9.8</v>
      </c>
      <c r="G59" s="31">
        <v>495</v>
      </c>
      <c r="H59" s="146">
        <f t="shared" si="4"/>
        <v>4851</v>
      </c>
      <c r="I59" s="165"/>
    </row>
    <row r="60" s="126" customFormat="1" customHeight="1" spans="1:9">
      <c r="A60" s="151">
        <v>25</v>
      </c>
      <c r="B60" s="154" t="s">
        <v>107</v>
      </c>
      <c r="C60" s="155" t="s">
        <v>108</v>
      </c>
      <c r="D60" s="156"/>
      <c r="E60" s="151" t="s">
        <v>109</v>
      </c>
      <c r="F60" s="148">
        <f>5.02*0.22</f>
        <v>1.1044</v>
      </c>
      <c r="G60" s="31">
        <v>225</v>
      </c>
      <c r="H60" s="146">
        <f t="shared" si="4"/>
        <v>248.49</v>
      </c>
      <c r="I60" s="165"/>
    </row>
    <row r="61" s="126" customFormat="1" customHeight="1" spans="1:9">
      <c r="A61" s="151">
        <v>26</v>
      </c>
      <c r="B61" s="154" t="s">
        <v>110</v>
      </c>
      <c r="C61" s="155" t="s">
        <v>111</v>
      </c>
      <c r="D61" s="156"/>
      <c r="E61" s="151" t="s">
        <v>13</v>
      </c>
      <c r="F61" s="148">
        <v>31.55</v>
      </c>
      <c r="G61" s="31">
        <v>31.3</v>
      </c>
      <c r="H61" s="146">
        <f t="shared" si="4"/>
        <v>987.515</v>
      </c>
      <c r="I61" s="165"/>
    </row>
    <row r="62" s="126" customFormat="1" customHeight="1" spans="1:9">
      <c r="A62" s="151">
        <v>27</v>
      </c>
      <c r="B62" s="154" t="s">
        <v>112</v>
      </c>
      <c r="C62" s="160" t="s">
        <v>113</v>
      </c>
      <c r="D62" s="156"/>
      <c r="E62" s="151" t="s">
        <v>16</v>
      </c>
      <c r="F62" s="148">
        <v>3</v>
      </c>
      <c r="G62" s="31">
        <v>155</v>
      </c>
      <c r="H62" s="146">
        <f t="shared" si="4"/>
        <v>465</v>
      </c>
      <c r="I62" s="165"/>
    </row>
    <row r="63" s="126" customFormat="1" customHeight="1" spans="1:9">
      <c r="A63" s="151">
        <v>28</v>
      </c>
      <c r="B63" s="154" t="s">
        <v>114</v>
      </c>
      <c r="C63" s="155" t="s">
        <v>115</v>
      </c>
      <c r="D63" s="156"/>
      <c r="E63" s="151" t="s">
        <v>26</v>
      </c>
      <c r="F63" s="148">
        <v>1.4</v>
      </c>
      <c r="G63" s="157">
        <v>436.1</v>
      </c>
      <c r="H63" s="146">
        <f t="shared" si="4"/>
        <v>610.54</v>
      </c>
      <c r="I63" s="165"/>
    </row>
    <row r="64" s="1" customFormat="1" ht="30" customHeight="1" spans="1:9">
      <c r="A64" s="151">
        <v>29</v>
      </c>
      <c r="B64" s="37" t="s">
        <v>116</v>
      </c>
      <c r="C64" s="56" t="s">
        <v>117</v>
      </c>
      <c r="D64" s="38" t="s">
        <v>39</v>
      </c>
      <c r="E64" s="48" t="s">
        <v>118</v>
      </c>
      <c r="F64" s="39">
        <v>30.6</v>
      </c>
      <c r="G64" s="40">
        <v>115</v>
      </c>
      <c r="H64" s="39">
        <f>F64*G64</f>
        <v>3519</v>
      </c>
      <c r="I64" s="62"/>
    </row>
    <row r="65" s="126" customFormat="1" customHeight="1" spans="1:9">
      <c r="A65" s="151">
        <v>30</v>
      </c>
      <c r="B65" s="154" t="s">
        <v>119</v>
      </c>
      <c r="C65" s="56" t="s">
        <v>117</v>
      </c>
      <c r="D65" s="38" t="s">
        <v>39</v>
      </c>
      <c r="E65" s="48" t="s">
        <v>118</v>
      </c>
      <c r="F65" s="148">
        <v>8.1</v>
      </c>
      <c r="G65" s="157"/>
      <c r="H65" s="146"/>
      <c r="I65" s="165"/>
    </row>
    <row r="66" s="126" customFormat="1" customHeight="1" spans="1:9">
      <c r="A66" s="151">
        <v>31</v>
      </c>
      <c r="B66" s="156" t="s">
        <v>120</v>
      </c>
      <c r="C66" s="155" t="s">
        <v>121</v>
      </c>
      <c r="D66" s="156" t="s">
        <v>122</v>
      </c>
      <c r="E66" s="156" t="s">
        <v>26</v>
      </c>
      <c r="F66" s="146">
        <v>50</v>
      </c>
      <c r="G66" s="146">
        <v>17.9</v>
      </c>
      <c r="H66" s="146">
        <f t="shared" ref="H66:H70" si="5">G66*F66</f>
        <v>895</v>
      </c>
      <c r="I66" s="165"/>
    </row>
    <row r="67" s="126" customFormat="1" customHeight="1" spans="1:9">
      <c r="A67" s="151">
        <v>32</v>
      </c>
      <c r="B67" s="156" t="s">
        <v>123</v>
      </c>
      <c r="C67" s="155" t="s">
        <v>121</v>
      </c>
      <c r="D67" s="156" t="s">
        <v>122</v>
      </c>
      <c r="E67" s="156" t="s">
        <v>26</v>
      </c>
      <c r="F67" s="146">
        <v>30</v>
      </c>
      <c r="G67" s="146">
        <v>28.6</v>
      </c>
      <c r="H67" s="146">
        <f t="shared" si="5"/>
        <v>858</v>
      </c>
      <c r="I67" s="165"/>
    </row>
    <row r="68" s="126" customFormat="1" customHeight="1" spans="1:9">
      <c r="A68" s="151">
        <v>33</v>
      </c>
      <c r="B68" s="154" t="s">
        <v>124</v>
      </c>
      <c r="C68" s="155" t="s">
        <v>125</v>
      </c>
      <c r="D68" s="156" t="s">
        <v>126</v>
      </c>
      <c r="E68" s="167" t="s">
        <v>16</v>
      </c>
      <c r="F68" s="148">
        <v>1</v>
      </c>
      <c r="G68" s="31">
        <v>7399</v>
      </c>
      <c r="H68" s="146">
        <f t="shared" si="5"/>
        <v>7399</v>
      </c>
      <c r="I68" s="165"/>
    </row>
    <row r="69" s="126" customFormat="1" customHeight="1" spans="1:9">
      <c r="A69" s="151">
        <v>34</v>
      </c>
      <c r="B69" s="154" t="s">
        <v>127</v>
      </c>
      <c r="C69" s="155" t="s">
        <v>128</v>
      </c>
      <c r="D69" s="156" t="s">
        <v>129</v>
      </c>
      <c r="E69" s="151" t="s">
        <v>13</v>
      </c>
      <c r="F69" s="148">
        <f>31.55*1.2</f>
        <v>37.86</v>
      </c>
      <c r="G69" s="31">
        <v>66.78</v>
      </c>
      <c r="H69" s="146">
        <f t="shared" si="5"/>
        <v>2528.2908</v>
      </c>
      <c r="I69" s="165"/>
    </row>
    <row r="70" s="126" customFormat="1" customHeight="1" spans="1:9">
      <c r="A70" s="151">
        <v>35</v>
      </c>
      <c r="B70" s="154" t="s">
        <v>130</v>
      </c>
      <c r="C70" s="168" t="s">
        <v>128</v>
      </c>
      <c r="D70" s="156" t="s">
        <v>129</v>
      </c>
      <c r="E70" s="151" t="s">
        <v>13</v>
      </c>
      <c r="F70" s="148">
        <f>17.18*2.9*1.2</f>
        <v>59.7864</v>
      </c>
      <c r="G70" s="31">
        <v>66.78</v>
      </c>
      <c r="H70" s="146">
        <f t="shared" si="5"/>
        <v>3992.535792</v>
      </c>
      <c r="I70" s="165"/>
    </row>
    <row r="71" s="126" customFormat="1" customHeight="1" spans="1:9">
      <c r="A71" s="151">
        <v>36</v>
      </c>
      <c r="B71" s="154" t="s">
        <v>99</v>
      </c>
      <c r="C71" s="168" t="s">
        <v>128</v>
      </c>
      <c r="D71" s="156" t="s">
        <v>129</v>
      </c>
      <c r="E71" s="156" t="s">
        <v>13</v>
      </c>
      <c r="F71" s="148">
        <v>6.72</v>
      </c>
      <c r="G71" s="31"/>
      <c r="H71" s="146"/>
      <c r="I71" s="165"/>
    </row>
    <row r="72" s="126" customFormat="1" customHeight="1" spans="1:9">
      <c r="A72" s="151">
        <v>37</v>
      </c>
      <c r="B72" s="154" t="s">
        <v>131</v>
      </c>
      <c r="C72" s="155" t="s">
        <v>132</v>
      </c>
      <c r="D72" s="156" t="s">
        <v>133</v>
      </c>
      <c r="E72" s="151" t="s">
        <v>13</v>
      </c>
      <c r="F72" s="148">
        <f>1.77*0.63</f>
        <v>1.1151</v>
      </c>
      <c r="G72" s="31">
        <v>568</v>
      </c>
      <c r="H72" s="146">
        <f t="shared" ref="H72:H108" si="6">G72*F72</f>
        <v>633.3768</v>
      </c>
      <c r="I72" s="165"/>
    </row>
    <row r="73" s="126" customFormat="1" customHeight="1" spans="1:9">
      <c r="A73" s="151">
        <v>38</v>
      </c>
      <c r="B73" s="154" t="s">
        <v>134</v>
      </c>
      <c r="C73" s="155" t="s">
        <v>132</v>
      </c>
      <c r="D73" s="156" t="s">
        <v>133</v>
      </c>
      <c r="E73" s="151" t="s">
        <v>13</v>
      </c>
      <c r="F73" s="148">
        <v>0.98</v>
      </c>
      <c r="G73" s="31">
        <v>568</v>
      </c>
      <c r="H73" s="146">
        <f t="shared" si="6"/>
        <v>556.64</v>
      </c>
      <c r="I73" s="165"/>
    </row>
    <row r="74" s="126" customFormat="1" customHeight="1" spans="1:9">
      <c r="A74" s="151">
        <v>39</v>
      </c>
      <c r="B74" s="154" t="s">
        <v>135</v>
      </c>
      <c r="C74" s="169" t="s">
        <v>136</v>
      </c>
      <c r="D74" s="170" t="s">
        <v>137</v>
      </c>
      <c r="E74" s="151" t="s">
        <v>77</v>
      </c>
      <c r="F74" s="148">
        <v>9</v>
      </c>
      <c r="G74" s="31">
        <v>815</v>
      </c>
      <c r="H74" s="146">
        <f t="shared" si="6"/>
        <v>7335</v>
      </c>
      <c r="I74" s="165"/>
    </row>
    <row r="75" s="126" customFormat="1" customHeight="1" spans="1:9">
      <c r="A75" s="151">
        <v>40</v>
      </c>
      <c r="B75" s="154" t="s">
        <v>138</v>
      </c>
      <c r="C75" s="155" t="s">
        <v>139</v>
      </c>
      <c r="D75" s="156" t="s">
        <v>140</v>
      </c>
      <c r="E75" s="151" t="s">
        <v>141</v>
      </c>
      <c r="F75" s="148">
        <f>2+1.74+2.8*4</f>
        <v>14.94</v>
      </c>
      <c r="G75" s="31">
        <v>45</v>
      </c>
      <c r="H75" s="146">
        <f t="shared" si="6"/>
        <v>672.3</v>
      </c>
      <c r="I75" s="165"/>
    </row>
    <row r="76" s="126" customFormat="1" customHeight="1" spans="1:9">
      <c r="A76" s="151">
        <v>41</v>
      </c>
      <c r="B76" s="154" t="s">
        <v>142</v>
      </c>
      <c r="C76" s="155" t="s">
        <v>143</v>
      </c>
      <c r="D76" s="156" t="s">
        <v>144</v>
      </c>
      <c r="E76" s="151" t="s">
        <v>26</v>
      </c>
      <c r="F76" s="148">
        <f>2+1.74+2.8*4</f>
        <v>14.94</v>
      </c>
      <c r="G76" s="31">
        <v>75</v>
      </c>
      <c r="H76" s="146">
        <f t="shared" si="6"/>
        <v>1120.5</v>
      </c>
      <c r="I76" s="165"/>
    </row>
    <row r="77" s="126" customFormat="1" customHeight="1" spans="1:9">
      <c r="A77" s="151">
        <v>42</v>
      </c>
      <c r="B77" s="154" t="s">
        <v>145</v>
      </c>
      <c r="C77" s="171" t="s">
        <v>146</v>
      </c>
      <c r="D77" s="172" t="s">
        <v>147</v>
      </c>
      <c r="E77" s="151" t="s">
        <v>50</v>
      </c>
      <c r="F77" s="148">
        <v>2</v>
      </c>
      <c r="G77" s="31">
        <v>12.5</v>
      </c>
      <c r="H77" s="146">
        <f t="shared" si="6"/>
        <v>25</v>
      </c>
      <c r="I77" s="165"/>
    </row>
    <row r="78" s="126" customFormat="1" customHeight="1" spans="1:9">
      <c r="A78" s="151">
        <v>43</v>
      </c>
      <c r="B78" s="156" t="s">
        <v>148</v>
      </c>
      <c r="C78" s="155" t="s">
        <v>149</v>
      </c>
      <c r="D78" s="172" t="s">
        <v>147</v>
      </c>
      <c r="E78" s="151" t="s">
        <v>50</v>
      </c>
      <c r="F78" s="148">
        <v>1</v>
      </c>
      <c r="G78" s="31">
        <v>18</v>
      </c>
      <c r="H78" s="146">
        <f t="shared" si="6"/>
        <v>18</v>
      </c>
      <c r="I78" s="165"/>
    </row>
    <row r="79" s="126" customFormat="1" customHeight="1" spans="1:9">
      <c r="A79" s="151">
        <v>44</v>
      </c>
      <c r="B79" s="154" t="s">
        <v>150</v>
      </c>
      <c r="C79" s="155" t="s">
        <v>128</v>
      </c>
      <c r="D79" s="156"/>
      <c r="E79" s="151" t="s">
        <v>50</v>
      </c>
      <c r="F79" s="148">
        <v>2</v>
      </c>
      <c r="G79" s="31">
        <v>65</v>
      </c>
      <c r="H79" s="146">
        <f t="shared" si="6"/>
        <v>130</v>
      </c>
      <c r="I79" s="165"/>
    </row>
    <row r="80" s="126" customFormat="1" customHeight="1" spans="1:9">
      <c r="A80" s="151">
        <v>45</v>
      </c>
      <c r="B80" s="154" t="s">
        <v>151</v>
      </c>
      <c r="C80" s="155" t="s">
        <v>128</v>
      </c>
      <c r="D80" s="173" t="s">
        <v>152</v>
      </c>
      <c r="E80" s="151" t="s">
        <v>50</v>
      </c>
      <c r="F80" s="148">
        <v>2</v>
      </c>
      <c r="G80" s="31">
        <v>150</v>
      </c>
      <c r="H80" s="146">
        <f t="shared" si="6"/>
        <v>300</v>
      </c>
      <c r="I80" s="165"/>
    </row>
    <row r="81" s="126" customFormat="1" customHeight="1" spans="1:9">
      <c r="A81" s="151">
        <v>46</v>
      </c>
      <c r="B81" s="154" t="s">
        <v>153</v>
      </c>
      <c r="C81" s="155"/>
      <c r="D81" s="173" t="s">
        <v>152</v>
      </c>
      <c r="E81" s="151" t="s">
        <v>77</v>
      </c>
      <c r="F81" s="148">
        <v>2</v>
      </c>
      <c r="G81" s="31">
        <v>340</v>
      </c>
      <c r="H81" s="146">
        <f t="shared" si="6"/>
        <v>680</v>
      </c>
      <c r="I81" s="165"/>
    </row>
    <row r="82" s="126" customFormat="1" customHeight="1" spans="1:9">
      <c r="A82" s="151">
        <v>47</v>
      </c>
      <c r="B82" s="154" t="s">
        <v>154</v>
      </c>
      <c r="C82" s="155"/>
      <c r="D82" s="173" t="s">
        <v>152</v>
      </c>
      <c r="E82" s="151" t="s">
        <v>77</v>
      </c>
      <c r="F82" s="148">
        <v>2</v>
      </c>
      <c r="G82" s="31">
        <v>225</v>
      </c>
      <c r="H82" s="146">
        <f t="shared" si="6"/>
        <v>450</v>
      </c>
      <c r="I82" s="165"/>
    </row>
    <row r="83" s="126" customFormat="1" customHeight="1" spans="1:9">
      <c r="A83" s="151">
        <v>48</v>
      </c>
      <c r="B83" s="154" t="s">
        <v>155</v>
      </c>
      <c r="C83" s="155"/>
      <c r="D83" s="173" t="s">
        <v>152</v>
      </c>
      <c r="E83" s="151" t="s">
        <v>77</v>
      </c>
      <c r="F83" s="148">
        <v>2</v>
      </c>
      <c r="G83" s="31">
        <v>38</v>
      </c>
      <c r="H83" s="146">
        <f t="shared" si="6"/>
        <v>76</v>
      </c>
      <c r="I83" s="165"/>
    </row>
    <row r="84" s="126" customFormat="1" customHeight="1" spans="1:9">
      <c r="A84" s="151">
        <v>49</v>
      </c>
      <c r="B84" s="154" t="s">
        <v>156</v>
      </c>
      <c r="C84" s="155"/>
      <c r="D84" s="173" t="s">
        <v>152</v>
      </c>
      <c r="E84" s="151" t="s">
        <v>77</v>
      </c>
      <c r="F84" s="148">
        <v>8</v>
      </c>
      <c r="G84" s="31">
        <v>215</v>
      </c>
      <c r="H84" s="146">
        <f t="shared" si="6"/>
        <v>1720</v>
      </c>
      <c r="I84" s="165"/>
    </row>
    <row r="85" s="126" customFormat="1" customHeight="1" spans="1:9">
      <c r="A85" s="151">
        <v>50</v>
      </c>
      <c r="B85" s="154" t="s">
        <v>157</v>
      </c>
      <c r="C85" s="155"/>
      <c r="D85" s="173" t="s">
        <v>152</v>
      </c>
      <c r="E85" s="151" t="s">
        <v>77</v>
      </c>
      <c r="F85" s="148">
        <v>4</v>
      </c>
      <c r="G85" s="31">
        <v>195</v>
      </c>
      <c r="H85" s="146">
        <f t="shared" si="6"/>
        <v>780</v>
      </c>
      <c r="I85" s="165"/>
    </row>
    <row r="86" s="126" customFormat="1" customHeight="1" spans="1:9">
      <c r="A86" s="151">
        <v>51</v>
      </c>
      <c r="B86" s="154" t="s">
        <v>158</v>
      </c>
      <c r="C86" s="155"/>
      <c r="D86" s="173" t="s">
        <v>152</v>
      </c>
      <c r="E86" s="156" t="s">
        <v>77</v>
      </c>
      <c r="F86" s="148">
        <v>1</v>
      </c>
      <c r="G86" s="31">
        <v>397</v>
      </c>
      <c r="H86" s="146">
        <f t="shared" si="6"/>
        <v>397</v>
      </c>
      <c r="I86" s="165"/>
    </row>
    <row r="87" s="126" customFormat="1" customHeight="1" spans="1:9">
      <c r="A87" s="151">
        <v>52</v>
      </c>
      <c r="B87" s="154" t="s">
        <v>159</v>
      </c>
      <c r="C87" s="155" t="s">
        <v>128</v>
      </c>
      <c r="D87" s="173" t="s">
        <v>152</v>
      </c>
      <c r="E87" s="156" t="s">
        <v>77</v>
      </c>
      <c r="F87" s="148">
        <v>1</v>
      </c>
      <c r="G87" s="146">
        <v>69</v>
      </c>
      <c r="H87" s="146">
        <f t="shared" si="6"/>
        <v>69</v>
      </c>
      <c r="I87" s="165"/>
    </row>
    <row r="88" s="126" customFormat="1" customHeight="1" spans="1:9">
      <c r="A88" s="151">
        <v>53</v>
      </c>
      <c r="B88" s="154" t="s">
        <v>160</v>
      </c>
      <c r="C88" s="155"/>
      <c r="D88" s="173" t="s">
        <v>152</v>
      </c>
      <c r="E88" s="156" t="s">
        <v>77</v>
      </c>
      <c r="F88" s="148">
        <v>1</v>
      </c>
      <c r="G88" s="31">
        <v>38</v>
      </c>
      <c r="H88" s="146">
        <f t="shared" si="6"/>
        <v>38</v>
      </c>
      <c r="I88" s="165"/>
    </row>
    <row r="89" s="126" customFormat="1" customHeight="1" spans="1:9">
      <c r="A89" s="151">
        <v>54</v>
      </c>
      <c r="B89" s="154" t="s">
        <v>161</v>
      </c>
      <c r="C89" s="155"/>
      <c r="D89" s="156"/>
      <c r="E89" s="156" t="s">
        <v>13</v>
      </c>
      <c r="F89" s="148">
        <f>F54+F55</f>
        <v>112.906</v>
      </c>
      <c r="G89" s="31">
        <v>11</v>
      </c>
      <c r="H89" s="146">
        <f t="shared" si="6"/>
        <v>1241.966</v>
      </c>
      <c r="I89" s="165"/>
    </row>
    <row r="90" s="126" customFormat="1" customHeight="1" spans="1:9">
      <c r="A90" s="151">
        <v>55</v>
      </c>
      <c r="B90" s="154" t="s">
        <v>162</v>
      </c>
      <c r="C90" s="155"/>
      <c r="D90" s="174"/>
      <c r="E90" s="156" t="s">
        <v>77</v>
      </c>
      <c r="F90" s="148">
        <v>1</v>
      </c>
      <c r="G90" s="31">
        <v>165.62</v>
      </c>
      <c r="H90" s="146">
        <f t="shared" si="6"/>
        <v>165.62</v>
      </c>
      <c r="I90" s="165"/>
    </row>
    <row r="91" s="126" customFormat="1" customHeight="1" spans="1:9">
      <c r="A91" s="151">
        <v>56</v>
      </c>
      <c r="B91" s="154" t="s">
        <v>163</v>
      </c>
      <c r="C91" s="155"/>
      <c r="D91" s="174"/>
      <c r="E91" s="156" t="s">
        <v>77</v>
      </c>
      <c r="F91" s="148">
        <v>1</v>
      </c>
      <c r="G91" s="31">
        <v>147</v>
      </c>
      <c r="H91" s="146">
        <f t="shared" si="6"/>
        <v>147</v>
      </c>
      <c r="I91" s="165"/>
    </row>
    <row r="92" s="126" customFormat="1" customHeight="1" spans="1:9">
      <c r="A92" s="151">
        <v>57</v>
      </c>
      <c r="B92" s="154" t="s">
        <v>164</v>
      </c>
      <c r="C92" s="155" t="s">
        <v>165</v>
      </c>
      <c r="D92" s="156"/>
      <c r="E92" s="156" t="s">
        <v>77</v>
      </c>
      <c r="F92" s="148">
        <v>1</v>
      </c>
      <c r="G92" s="31">
        <v>750</v>
      </c>
      <c r="H92" s="146">
        <f t="shared" si="6"/>
        <v>750</v>
      </c>
      <c r="I92" s="165"/>
    </row>
    <row r="93" s="126" customFormat="1" customHeight="1" spans="1:9">
      <c r="A93" s="151">
        <v>58</v>
      </c>
      <c r="B93" s="154" t="s">
        <v>166</v>
      </c>
      <c r="C93" s="155" t="s">
        <v>167</v>
      </c>
      <c r="D93" s="156" t="s">
        <v>168</v>
      </c>
      <c r="E93" s="151" t="s">
        <v>13</v>
      </c>
      <c r="F93" s="148">
        <v>7.84</v>
      </c>
      <c r="G93" s="31">
        <v>480</v>
      </c>
      <c r="H93" s="146">
        <f t="shared" si="6"/>
        <v>3763.2</v>
      </c>
      <c r="I93" s="165"/>
    </row>
    <row r="94" s="126" customFormat="1" customHeight="1" spans="1:9">
      <c r="A94" s="151">
        <v>59</v>
      </c>
      <c r="B94" s="154" t="s">
        <v>169</v>
      </c>
      <c r="C94" s="155" t="s">
        <v>170</v>
      </c>
      <c r="D94" s="156" t="s">
        <v>144</v>
      </c>
      <c r="E94" s="156" t="s">
        <v>26</v>
      </c>
      <c r="F94" s="148">
        <f>1.76*2+0.8*2</f>
        <v>5.12</v>
      </c>
      <c r="G94" s="31">
        <v>55</v>
      </c>
      <c r="H94" s="146">
        <f t="shared" si="6"/>
        <v>281.6</v>
      </c>
      <c r="I94" s="165"/>
    </row>
    <row r="95" s="126" customFormat="1" customHeight="1" spans="1:9">
      <c r="A95" s="151">
        <v>60</v>
      </c>
      <c r="B95" s="154" t="s">
        <v>171</v>
      </c>
      <c r="C95" s="155"/>
      <c r="D95" s="175" t="s">
        <v>126</v>
      </c>
      <c r="E95" s="156" t="s">
        <v>26</v>
      </c>
      <c r="F95" s="148">
        <v>5</v>
      </c>
      <c r="G95" s="157">
        <v>15.5232</v>
      </c>
      <c r="H95" s="146">
        <f t="shared" si="6"/>
        <v>77.616</v>
      </c>
      <c r="I95" s="165"/>
    </row>
    <row r="96" s="126" customFormat="1" customHeight="1" spans="1:9">
      <c r="A96" s="151">
        <v>61</v>
      </c>
      <c r="B96" s="154" t="s">
        <v>172</v>
      </c>
      <c r="C96" s="155"/>
      <c r="D96" s="175" t="s">
        <v>126</v>
      </c>
      <c r="E96" s="156" t="s">
        <v>26</v>
      </c>
      <c r="F96" s="148">
        <v>5</v>
      </c>
      <c r="G96" s="157">
        <v>10.4676</v>
      </c>
      <c r="H96" s="146">
        <f t="shared" si="6"/>
        <v>52.338</v>
      </c>
      <c r="I96" s="165"/>
    </row>
    <row r="97" s="126" customFormat="1" customHeight="1" spans="1:9">
      <c r="A97" s="151">
        <v>62</v>
      </c>
      <c r="B97" s="154" t="s">
        <v>173</v>
      </c>
      <c r="C97" s="155"/>
      <c r="D97" s="175" t="s">
        <v>126</v>
      </c>
      <c r="E97" s="156" t="s">
        <v>50</v>
      </c>
      <c r="F97" s="148">
        <v>4</v>
      </c>
      <c r="G97" s="157">
        <v>2.772</v>
      </c>
      <c r="H97" s="146">
        <f t="shared" si="6"/>
        <v>11.088</v>
      </c>
      <c r="I97" s="165"/>
    </row>
    <row r="98" s="126" customFormat="1" customHeight="1" spans="1:9">
      <c r="A98" s="151">
        <v>63</v>
      </c>
      <c r="B98" s="154" t="s">
        <v>174</v>
      </c>
      <c r="C98" s="155"/>
      <c r="D98" s="175" t="s">
        <v>126</v>
      </c>
      <c r="E98" s="156" t="s">
        <v>50</v>
      </c>
      <c r="F98" s="148">
        <v>2</v>
      </c>
      <c r="G98" s="157">
        <v>2.772</v>
      </c>
      <c r="H98" s="146">
        <f t="shared" si="6"/>
        <v>5.544</v>
      </c>
      <c r="I98" s="165"/>
    </row>
    <row r="99" s="126" customFormat="1" customHeight="1" spans="1:9">
      <c r="A99" s="151">
        <v>64</v>
      </c>
      <c r="B99" s="154" t="s">
        <v>175</v>
      </c>
      <c r="C99" s="155"/>
      <c r="D99" s="175" t="s">
        <v>126</v>
      </c>
      <c r="E99" s="156" t="s">
        <v>50</v>
      </c>
      <c r="F99" s="148">
        <v>2</v>
      </c>
      <c r="G99" s="157">
        <v>1.98</v>
      </c>
      <c r="H99" s="146">
        <f t="shared" si="6"/>
        <v>3.96</v>
      </c>
      <c r="I99" s="165"/>
    </row>
    <row r="100" s="126" customFormat="1" customHeight="1" spans="1:9">
      <c r="A100" s="151">
        <v>65</v>
      </c>
      <c r="B100" s="154" t="s">
        <v>176</v>
      </c>
      <c r="C100" s="155"/>
      <c r="D100" s="175" t="s">
        <v>126</v>
      </c>
      <c r="E100" s="156" t="s">
        <v>50</v>
      </c>
      <c r="F100" s="148">
        <v>2</v>
      </c>
      <c r="G100" s="157">
        <v>42.9</v>
      </c>
      <c r="H100" s="146">
        <f t="shared" si="6"/>
        <v>85.8</v>
      </c>
      <c r="I100" s="165"/>
    </row>
    <row r="101" s="126" customFormat="1" customHeight="1" spans="1:9">
      <c r="A101" s="151">
        <v>66</v>
      </c>
      <c r="B101" s="154" t="s">
        <v>177</v>
      </c>
      <c r="C101" s="155"/>
      <c r="D101" s="175" t="s">
        <v>126</v>
      </c>
      <c r="E101" s="156" t="s">
        <v>50</v>
      </c>
      <c r="F101" s="148">
        <v>1</v>
      </c>
      <c r="G101" s="157">
        <v>82.5</v>
      </c>
      <c r="H101" s="146">
        <f t="shared" si="6"/>
        <v>82.5</v>
      </c>
      <c r="I101" s="165"/>
    </row>
    <row r="102" s="126" customFormat="1" customHeight="1" spans="1:9">
      <c r="A102" s="151">
        <v>67</v>
      </c>
      <c r="B102" s="154" t="s">
        <v>178</v>
      </c>
      <c r="C102" s="155"/>
      <c r="D102" s="175"/>
      <c r="E102" s="156" t="s">
        <v>86</v>
      </c>
      <c r="F102" s="148">
        <v>1</v>
      </c>
      <c r="G102" s="157">
        <v>400</v>
      </c>
      <c r="H102" s="146">
        <f t="shared" si="6"/>
        <v>400</v>
      </c>
      <c r="I102" s="165"/>
    </row>
    <row r="103" s="126" customFormat="1" customHeight="1" spans="1:9">
      <c r="A103" s="151">
        <v>68</v>
      </c>
      <c r="B103" s="154" t="s">
        <v>179</v>
      </c>
      <c r="C103" s="155"/>
      <c r="D103" s="175"/>
      <c r="E103" s="156" t="s">
        <v>180</v>
      </c>
      <c r="F103" s="148">
        <v>2</v>
      </c>
      <c r="G103" s="176">
        <v>85</v>
      </c>
      <c r="H103" s="146">
        <f t="shared" si="6"/>
        <v>170</v>
      </c>
      <c r="I103" s="165"/>
    </row>
    <row r="104" s="126" customFormat="1" customHeight="1" spans="1:9">
      <c r="A104" s="151">
        <v>69</v>
      </c>
      <c r="B104" s="177" t="s">
        <v>181</v>
      </c>
      <c r="C104" s="168"/>
      <c r="D104" s="178"/>
      <c r="E104" s="178" t="s">
        <v>50</v>
      </c>
      <c r="F104" s="148">
        <v>3</v>
      </c>
      <c r="G104" s="179">
        <v>75</v>
      </c>
      <c r="H104" s="146">
        <f t="shared" si="6"/>
        <v>225</v>
      </c>
      <c r="I104" s="165"/>
    </row>
    <row r="105" s="126" customFormat="1" customHeight="1" spans="1:9">
      <c r="A105" s="151">
        <v>70</v>
      </c>
      <c r="B105" s="154" t="s">
        <v>182</v>
      </c>
      <c r="C105" s="155" t="s">
        <v>183</v>
      </c>
      <c r="D105" s="156"/>
      <c r="E105" s="156" t="s">
        <v>26</v>
      </c>
      <c r="F105" s="148">
        <v>135</v>
      </c>
      <c r="G105" s="157">
        <v>4.5</v>
      </c>
      <c r="H105" s="146">
        <f t="shared" si="6"/>
        <v>607.5</v>
      </c>
      <c r="I105" s="165"/>
    </row>
    <row r="106" s="126" customFormat="1" customHeight="1" spans="1:9">
      <c r="A106" s="151">
        <v>71</v>
      </c>
      <c r="B106" s="154" t="s">
        <v>184</v>
      </c>
      <c r="C106" s="155"/>
      <c r="D106" s="156"/>
      <c r="E106" s="156" t="s">
        <v>26</v>
      </c>
      <c r="F106" s="148">
        <v>45</v>
      </c>
      <c r="G106" s="157">
        <v>3.55</v>
      </c>
      <c r="H106" s="146">
        <f t="shared" si="6"/>
        <v>159.75</v>
      </c>
      <c r="I106" s="165"/>
    </row>
    <row r="107" s="126" customFormat="1" customHeight="1" spans="1:9">
      <c r="A107" s="151">
        <v>72</v>
      </c>
      <c r="B107" s="154" t="s">
        <v>185</v>
      </c>
      <c r="C107" s="155"/>
      <c r="D107" s="156"/>
      <c r="E107" s="156" t="s">
        <v>86</v>
      </c>
      <c r="F107" s="148">
        <v>1</v>
      </c>
      <c r="G107" s="157">
        <v>790</v>
      </c>
      <c r="H107" s="146">
        <f t="shared" si="6"/>
        <v>790</v>
      </c>
      <c r="I107" s="165"/>
    </row>
    <row r="108" s="126" customFormat="1" customHeight="1" spans="1:9">
      <c r="A108" s="151">
        <v>73</v>
      </c>
      <c r="B108" s="154" t="s">
        <v>59</v>
      </c>
      <c r="C108" s="155" t="s">
        <v>60</v>
      </c>
      <c r="D108" s="156"/>
      <c r="E108" s="156" t="s">
        <v>13</v>
      </c>
      <c r="F108" s="146">
        <v>31.55</v>
      </c>
      <c r="G108" s="157">
        <v>20</v>
      </c>
      <c r="H108" s="146">
        <f t="shared" si="6"/>
        <v>631</v>
      </c>
      <c r="I108" s="165"/>
    </row>
    <row r="109" s="1" customFormat="1" customHeight="1" spans="1:9">
      <c r="A109" s="158" t="s">
        <v>61</v>
      </c>
      <c r="B109" s="158"/>
      <c r="C109" s="158"/>
      <c r="D109" s="158"/>
      <c r="E109" s="158"/>
      <c r="F109" s="158"/>
      <c r="G109" s="158"/>
      <c r="H109" s="180" t="e">
        <f>SUM(#REF!)</f>
        <v>#REF!</v>
      </c>
      <c r="I109" s="166"/>
    </row>
    <row r="110" s="1" customFormat="1" customHeight="1" spans="1:9">
      <c r="A110" s="134" t="s">
        <v>186</v>
      </c>
      <c r="B110" s="135"/>
      <c r="C110" s="136"/>
      <c r="D110" s="135"/>
      <c r="E110" s="135"/>
      <c r="F110" s="137"/>
      <c r="G110" s="135"/>
      <c r="H110" s="138"/>
      <c r="I110" s="135"/>
    </row>
    <row r="111" s="126" customFormat="1" customHeight="1" spans="1:9">
      <c r="A111" s="151">
        <v>1</v>
      </c>
      <c r="B111" s="154" t="s">
        <v>63</v>
      </c>
      <c r="C111" s="155" t="s">
        <v>64</v>
      </c>
      <c r="D111" s="156"/>
      <c r="E111" s="156" t="s">
        <v>13</v>
      </c>
      <c r="F111" s="148">
        <v>31.55</v>
      </c>
      <c r="G111" s="31">
        <v>26</v>
      </c>
      <c r="H111" s="146">
        <f t="shared" ref="H111:H125" si="7">G111*F111</f>
        <v>820.3</v>
      </c>
      <c r="I111" s="165"/>
    </row>
    <row r="112" s="126" customFormat="1" customHeight="1" spans="1:9">
      <c r="A112" s="151">
        <v>2</v>
      </c>
      <c r="B112" s="154" t="s">
        <v>65</v>
      </c>
      <c r="C112" s="155" t="s">
        <v>64</v>
      </c>
      <c r="D112" s="156"/>
      <c r="E112" s="156" t="s">
        <v>13</v>
      </c>
      <c r="F112" s="148">
        <f>23.27*2.9</f>
        <v>67.483</v>
      </c>
      <c r="G112" s="31">
        <v>26</v>
      </c>
      <c r="H112" s="146">
        <f t="shared" si="7"/>
        <v>1754.558</v>
      </c>
      <c r="I112" s="165"/>
    </row>
    <row r="113" s="126" customFormat="1" customHeight="1" spans="1:9">
      <c r="A113" s="151">
        <v>3</v>
      </c>
      <c r="B113" s="154" t="s">
        <v>66</v>
      </c>
      <c r="C113" s="155" t="s">
        <v>67</v>
      </c>
      <c r="D113" s="156"/>
      <c r="E113" s="156" t="s">
        <v>50</v>
      </c>
      <c r="F113" s="148">
        <v>10</v>
      </c>
      <c r="G113" s="31">
        <v>50</v>
      </c>
      <c r="H113" s="146">
        <f t="shared" si="7"/>
        <v>500</v>
      </c>
      <c r="I113" s="165"/>
    </row>
    <row r="114" s="126" customFormat="1" customHeight="1" spans="1:9">
      <c r="A114" s="151">
        <v>4</v>
      </c>
      <c r="B114" s="154" t="s">
        <v>68</v>
      </c>
      <c r="C114" s="155" t="s">
        <v>69</v>
      </c>
      <c r="D114" s="156"/>
      <c r="E114" s="156" t="s">
        <v>50</v>
      </c>
      <c r="F114" s="148">
        <v>10</v>
      </c>
      <c r="G114" s="31">
        <v>50</v>
      </c>
      <c r="H114" s="146">
        <f t="shared" si="7"/>
        <v>500</v>
      </c>
      <c r="I114" s="165"/>
    </row>
    <row r="115" s="126" customFormat="1" customHeight="1" spans="1:9">
      <c r="A115" s="151">
        <v>5</v>
      </c>
      <c r="B115" s="154" t="s">
        <v>73</v>
      </c>
      <c r="C115" s="155" t="s">
        <v>74</v>
      </c>
      <c r="D115" s="156"/>
      <c r="E115" s="156" t="s">
        <v>50</v>
      </c>
      <c r="F115" s="148">
        <v>2</v>
      </c>
      <c r="G115" s="31">
        <v>55</v>
      </c>
      <c r="H115" s="146">
        <f t="shared" si="7"/>
        <v>110</v>
      </c>
      <c r="I115" s="165"/>
    </row>
    <row r="116" s="126" customFormat="1" customHeight="1" spans="1:9">
      <c r="A116" s="151">
        <v>6</v>
      </c>
      <c r="B116" s="154" t="s">
        <v>75</v>
      </c>
      <c r="C116" s="155" t="s">
        <v>76</v>
      </c>
      <c r="D116" s="156"/>
      <c r="E116" s="156" t="s">
        <v>77</v>
      </c>
      <c r="F116" s="148">
        <v>2</v>
      </c>
      <c r="G116" s="31">
        <v>50</v>
      </c>
      <c r="H116" s="146">
        <f t="shared" si="7"/>
        <v>100</v>
      </c>
      <c r="I116" s="165"/>
    </row>
    <row r="117" s="126" customFormat="1" customHeight="1" spans="1:9">
      <c r="A117" s="151">
        <v>7</v>
      </c>
      <c r="B117" s="154" t="s">
        <v>78</v>
      </c>
      <c r="C117" s="155" t="s">
        <v>79</v>
      </c>
      <c r="D117" s="156"/>
      <c r="E117" s="156" t="s">
        <v>50</v>
      </c>
      <c r="F117" s="148">
        <v>2</v>
      </c>
      <c r="G117" s="31">
        <v>15.8</v>
      </c>
      <c r="H117" s="146">
        <f t="shared" si="7"/>
        <v>31.6</v>
      </c>
      <c r="I117" s="165"/>
    </row>
    <row r="118" s="126" customFormat="1" customHeight="1" spans="1:9">
      <c r="A118" s="151">
        <v>8</v>
      </c>
      <c r="B118" s="154" t="s">
        <v>80</v>
      </c>
      <c r="C118" s="155" t="s">
        <v>81</v>
      </c>
      <c r="D118" s="156"/>
      <c r="E118" s="156" t="s">
        <v>16</v>
      </c>
      <c r="F118" s="148">
        <v>1</v>
      </c>
      <c r="G118" s="31">
        <v>650</v>
      </c>
      <c r="H118" s="146">
        <f t="shared" si="7"/>
        <v>650</v>
      </c>
      <c r="I118" s="165"/>
    </row>
    <row r="119" s="126" customFormat="1" customHeight="1" spans="1:9">
      <c r="A119" s="151">
        <v>9</v>
      </c>
      <c r="B119" s="154" t="s">
        <v>82</v>
      </c>
      <c r="C119" s="155" t="s">
        <v>83</v>
      </c>
      <c r="D119" s="156"/>
      <c r="E119" s="156" t="s">
        <v>13</v>
      </c>
      <c r="F119" s="148">
        <f>2.94*0.6</f>
        <v>1.764</v>
      </c>
      <c r="G119" s="31">
        <v>55</v>
      </c>
      <c r="H119" s="146">
        <f t="shared" si="7"/>
        <v>97.02</v>
      </c>
      <c r="I119" s="165"/>
    </row>
    <row r="120" s="126" customFormat="1" customHeight="1" spans="1:9">
      <c r="A120" s="151">
        <v>10</v>
      </c>
      <c r="B120" s="154" t="s">
        <v>84</v>
      </c>
      <c r="C120" s="155" t="s">
        <v>81</v>
      </c>
      <c r="D120" s="156"/>
      <c r="E120" s="156" t="s">
        <v>16</v>
      </c>
      <c r="F120" s="148">
        <v>1</v>
      </c>
      <c r="G120" s="31">
        <v>105</v>
      </c>
      <c r="H120" s="146">
        <f t="shared" si="7"/>
        <v>105</v>
      </c>
      <c r="I120" s="165"/>
    </row>
    <row r="121" s="126" customFormat="1" customHeight="1" spans="1:9">
      <c r="A121" s="151">
        <v>11</v>
      </c>
      <c r="B121" s="154" t="s">
        <v>85</v>
      </c>
      <c r="C121" s="155"/>
      <c r="D121" s="156"/>
      <c r="E121" s="156" t="s">
        <v>86</v>
      </c>
      <c r="F121" s="148">
        <v>10</v>
      </c>
      <c r="G121" s="31">
        <v>54.5</v>
      </c>
      <c r="H121" s="146">
        <f t="shared" si="7"/>
        <v>545</v>
      </c>
      <c r="I121" s="165"/>
    </row>
    <row r="122" s="126" customFormat="1" customHeight="1" spans="1:9">
      <c r="A122" s="151">
        <v>12</v>
      </c>
      <c r="B122" s="154" t="s">
        <v>87</v>
      </c>
      <c r="C122" s="155" t="s">
        <v>88</v>
      </c>
      <c r="D122" s="156"/>
      <c r="E122" s="156" t="s">
        <v>26</v>
      </c>
      <c r="F122" s="148">
        <f>29+7+14*2+12</f>
        <v>76</v>
      </c>
      <c r="G122" s="31">
        <v>32</v>
      </c>
      <c r="H122" s="146">
        <f t="shared" si="7"/>
        <v>2432</v>
      </c>
      <c r="I122" s="165"/>
    </row>
    <row r="123" s="126" customFormat="1" customHeight="1" spans="1:9">
      <c r="A123" s="151">
        <v>13</v>
      </c>
      <c r="B123" s="154" t="s">
        <v>89</v>
      </c>
      <c r="C123" s="155" t="s">
        <v>90</v>
      </c>
      <c r="D123" s="156"/>
      <c r="E123" s="156" t="s">
        <v>13</v>
      </c>
      <c r="F123" s="148">
        <v>33.3</v>
      </c>
      <c r="G123" s="31">
        <v>180</v>
      </c>
      <c r="H123" s="146">
        <f t="shared" si="7"/>
        <v>5994</v>
      </c>
      <c r="I123" s="165"/>
    </row>
    <row r="124" s="126" customFormat="1" customHeight="1" spans="1:9">
      <c r="A124" s="151">
        <v>14</v>
      </c>
      <c r="B124" s="154" t="s">
        <v>91</v>
      </c>
      <c r="C124" s="155" t="s">
        <v>92</v>
      </c>
      <c r="D124" s="156"/>
      <c r="E124" s="156" t="s">
        <v>13</v>
      </c>
      <c r="F124" s="148">
        <f>F123*2</f>
        <v>66.6</v>
      </c>
      <c r="G124" s="31">
        <v>35</v>
      </c>
      <c r="H124" s="146">
        <f t="shared" si="7"/>
        <v>2331</v>
      </c>
      <c r="I124" s="165"/>
    </row>
    <row r="125" s="126" customFormat="1" customHeight="1" spans="1:9">
      <c r="A125" s="151">
        <v>15</v>
      </c>
      <c r="B125" s="154" t="s">
        <v>93</v>
      </c>
      <c r="C125" s="155" t="s">
        <v>92</v>
      </c>
      <c r="D125" s="156"/>
      <c r="E125" s="156" t="s">
        <v>13</v>
      </c>
      <c r="F125" s="148">
        <f>28.46*2.9</f>
        <v>82.534</v>
      </c>
      <c r="G125" s="31">
        <v>27.44</v>
      </c>
      <c r="H125" s="146">
        <f t="shared" si="7"/>
        <v>2264.73296</v>
      </c>
      <c r="I125" s="165"/>
    </row>
    <row r="126" s="126" customFormat="1" customHeight="1" spans="1:9">
      <c r="A126" s="151">
        <v>16</v>
      </c>
      <c r="B126" s="154" t="s">
        <v>94</v>
      </c>
      <c r="C126" s="155"/>
      <c r="D126" s="156"/>
      <c r="E126" s="156" t="s">
        <v>13</v>
      </c>
      <c r="F126" s="148">
        <v>7.84</v>
      </c>
      <c r="G126" s="31"/>
      <c r="H126" s="146"/>
      <c r="I126" s="165"/>
    </row>
    <row r="127" s="126" customFormat="1" customHeight="1" spans="1:9">
      <c r="A127" s="151">
        <v>17</v>
      </c>
      <c r="B127" s="154" t="s">
        <v>95</v>
      </c>
      <c r="C127" s="155" t="s">
        <v>96</v>
      </c>
      <c r="D127" s="156"/>
      <c r="E127" s="156" t="s">
        <v>13</v>
      </c>
      <c r="F127" s="148">
        <v>30.6</v>
      </c>
      <c r="G127" s="31">
        <v>96.24</v>
      </c>
      <c r="H127" s="146">
        <f t="shared" ref="H127:H136" si="8">G127*F127</f>
        <v>2944.944</v>
      </c>
      <c r="I127" s="165"/>
    </row>
    <row r="128" s="126" customFormat="1" customHeight="1" spans="1:9">
      <c r="A128" s="151">
        <v>18</v>
      </c>
      <c r="B128" s="154" t="s">
        <v>97</v>
      </c>
      <c r="C128" s="155" t="s">
        <v>98</v>
      </c>
      <c r="D128" s="156"/>
      <c r="E128" s="156" t="s">
        <v>13</v>
      </c>
      <c r="F128" s="148">
        <v>82.306</v>
      </c>
      <c r="G128" s="31">
        <v>96.24</v>
      </c>
      <c r="H128" s="146">
        <f t="shared" si="8"/>
        <v>7921.12944</v>
      </c>
      <c r="I128" s="165"/>
    </row>
    <row r="129" s="126" customFormat="1" customHeight="1" spans="1:9">
      <c r="A129" s="151">
        <v>19</v>
      </c>
      <c r="B129" s="154" t="s">
        <v>99</v>
      </c>
      <c r="C129" s="155" t="s">
        <v>100</v>
      </c>
      <c r="D129" s="156"/>
      <c r="E129" s="156" t="s">
        <v>13</v>
      </c>
      <c r="F129" s="148">
        <v>6.72</v>
      </c>
      <c r="G129" s="31"/>
      <c r="H129" s="146"/>
      <c r="I129" s="165"/>
    </row>
    <row r="130" s="126" customFormat="1" customHeight="1" spans="1:9">
      <c r="A130" s="151">
        <v>20</v>
      </c>
      <c r="B130" s="154" t="s">
        <v>101</v>
      </c>
      <c r="C130" s="155" t="s">
        <v>102</v>
      </c>
      <c r="D130" s="156"/>
      <c r="E130" s="156" t="s">
        <v>13</v>
      </c>
      <c r="F130" s="148">
        <f>F127+29*1</f>
        <v>59.6</v>
      </c>
      <c r="G130" s="31">
        <v>56.5</v>
      </c>
      <c r="H130" s="146">
        <f t="shared" si="8"/>
        <v>3367.4</v>
      </c>
      <c r="I130" s="165"/>
    </row>
    <row r="131" s="126" customFormat="1" customHeight="1" spans="1:9">
      <c r="A131" s="151">
        <v>21</v>
      </c>
      <c r="B131" s="154" t="s">
        <v>103</v>
      </c>
      <c r="C131" s="155" t="s">
        <v>104</v>
      </c>
      <c r="D131" s="156"/>
      <c r="E131" s="156" t="s">
        <v>13</v>
      </c>
      <c r="F131" s="148">
        <v>31.55</v>
      </c>
      <c r="G131" s="31">
        <v>31.3</v>
      </c>
      <c r="H131" s="146">
        <f t="shared" si="8"/>
        <v>987.515</v>
      </c>
      <c r="I131" s="165"/>
    </row>
    <row r="132" s="126" customFormat="1" customHeight="1" spans="1:9">
      <c r="A132" s="151">
        <v>22</v>
      </c>
      <c r="B132" s="154" t="s">
        <v>105</v>
      </c>
      <c r="C132" s="155" t="s">
        <v>106</v>
      </c>
      <c r="D132" s="156"/>
      <c r="E132" s="156" t="s">
        <v>13</v>
      </c>
      <c r="F132" s="148">
        <v>9.8</v>
      </c>
      <c r="G132" s="31">
        <v>495</v>
      </c>
      <c r="H132" s="146">
        <f t="shared" si="8"/>
        <v>4851</v>
      </c>
      <c r="I132" s="165"/>
    </row>
    <row r="133" s="126" customFormat="1" customHeight="1" spans="1:9">
      <c r="A133" s="151">
        <v>23</v>
      </c>
      <c r="B133" s="154" t="s">
        <v>107</v>
      </c>
      <c r="C133" s="155" t="s">
        <v>108</v>
      </c>
      <c r="D133" s="156"/>
      <c r="E133" s="151" t="s">
        <v>109</v>
      </c>
      <c r="F133" s="148">
        <f>5.02*0.22</f>
        <v>1.1044</v>
      </c>
      <c r="G133" s="31">
        <v>225</v>
      </c>
      <c r="H133" s="146">
        <f t="shared" si="8"/>
        <v>248.49</v>
      </c>
      <c r="I133" s="165"/>
    </row>
    <row r="134" s="126" customFormat="1" customHeight="1" spans="1:9">
      <c r="A134" s="151">
        <v>24</v>
      </c>
      <c r="B134" s="154" t="s">
        <v>110</v>
      </c>
      <c r="C134" s="155" t="s">
        <v>111</v>
      </c>
      <c r="D134" s="156"/>
      <c r="E134" s="151" t="s">
        <v>13</v>
      </c>
      <c r="F134" s="148">
        <v>31.55</v>
      </c>
      <c r="G134" s="31">
        <v>31.3</v>
      </c>
      <c r="H134" s="146">
        <f t="shared" si="8"/>
        <v>987.515</v>
      </c>
      <c r="I134" s="165"/>
    </row>
    <row r="135" s="126" customFormat="1" customHeight="1" spans="1:9">
      <c r="A135" s="151">
        <v>25</v>
      </c>
      <c r="B135" s="154" t="s">
        <v>112</v>
      </c>
      <c r="C135" s="160" t="s">
        <v>113</v>
      </c>
      <c r="D135" s="156"/>
      <c r="E135" s="151" t="s">
        <v>16</v>
      </c>
      <c r="F135" s="148">
        <v>3</v>
      </c>
      <c r="G135" s="31">
        <v>155</v>
      </c>
      <c r="H135" s="146">
        <f t="shared" si="8"/>
        <v>465</v>
      </c>
      <c r="I135" s="165"/>
    </row>
    <row r="136" s="126" customFormat="1" customHeight="1" spans="1:9">
      <c r="A136" s="151">
        <v>26</v>
      </c>
      <c r="B136" s="154" t="s">
        <v>114</v>
      </c>
      <c r="C136" s="155" t="s">
        <v>115</v>
      </c>
      <c r="D136" s="156"/>
      <c r="E136" s="151" t="s">
        <v>26</v>
      </c>
      <c r="F136" s="148">
        <v>1.4</v>
      </c>
      <c r="G136" s="157">
        <v>436.1</v>
      </c>
      <c r="H136" s="146">
        <f t="shared" si="8"/>
        <v>610.54</v>
      </c>
      <c r="I136" s="165"/>
    </row>
    <row r="137" s="1" customFormat="1" ht="30" customHeight="1" spans="1:9">
      <c r="A137" s="151">
        <v>27</v>
      </c>
      <c r="B137" s="37" t="s">
        <v>116</v>
      </c>
      <c r="C137" s="56" t="s">
        <v>117</v>
      </c>
      <c r="D137" s="38" t="s">
        <v>39</v>
      </c>
      <c r="E137" s="48" t="s">
        <v>118</v>
      </c>
      <c r="F137" s="39">
        <v>30.6</v>
      </c>
      <c r="G137" s="40">
        <v>115</v>
      </c>
      <c r="H137" s="39">
        <f>F137*G137</f>
        <v>3519</v>
      </c>
      <c r="I137" s="62"/>
    </row>
    <row r="138" s="126" customFormat="1" customHeight="1" spans="1:9">
      <c r="A138" s="151">
        <v>28</v>
      </c>
      <c r="B138" s="154" t="s">
        <v>119</v>
      </c>
      <c r="C138" s="56" t="s">
        <v>117</v>
      </c>
      <c r="D138" s="38" t="s">
        <v>39</v>
      </c>
      <c r="E138" s="48" t="s">
        <v>118</v>
      </c>
      <c r="F138" s="148">
        <v>8.1</v>
      </c>
      <c r="G138" s="157"/>
      <c r="H138" s="146"/>
      <c r="I138" s="165"/>
    </row>
    <row r="139" s="126" customFormat="1" customHeight="1" spans="1:9">
      <c r="A139" s="151">
        <v>29</v>
      </c>
      <c r="B139" s="156" t="s">
        <v>120</v>
      </c>
      <c r="C139" s="155" t="s">
        <v>121</v>
      </c>
      <c r="D139" s="156" t="s">
        <v>122</v>
      </c>
      <c r="E139" s="156" t="s">
        <v>26</v>
      </c>
      <c r="F139" s="146">
        <v>50</v>
      </c>
      <c r="G139" s="146">
        <v>17.9</v>
      </c>
      <c r="H139" s="146">
        <f t="shared" ref="H139:H143" si="9">G139*F139</f>
        <v>895</v>
      </c>
      <c r="I139" s="165"/>
    </row>
    <row r="140" s="126" customFormat="1" customHeight="1" spans="1:9">
      <c r="A140" s="151">
        <v>30</v>
      </c>
      <c r="B140" s="156" t="s">
        <v>123</v>
      </c>
      <c r="C140" s="155" t="s">
        <v>121</v>
      </c>
      <c r="D140" s="156" t="s">
        <v>122</v>
      </c>
      <c r="E140" s="156" t="s">
        <v>26</v>
      </c>
      <c r="F140" s="146">
        <v>30</v>
      </c>
      <c r="G140" s="146">
        <v>28.6</v>
      </c>
      <c r="H140" s="146">
        <f t="shared" si="9"/>
        <v>858</v>
      </c>
      <c r="I140" s="165"/>
    </row>
    <row r="141" s="126" customFormat="1" customHeight="1" spans="1:9">
      <c r="A141" s="151">
        <v>31</v>
      </c>
      <c r="B141" s="154" t="s">
        <v>124</v>
      </c>
      <c r="C141" s="155" t="s">
        <v>125</v>
      </c>
      <c r="D141" s="156" t="s">
        <v>126</v>
      </c>
      <c r="E141" s="167" t="s">
        <v>16</v>
      </c>
      <c r="F141" s="148">
        <v>1</v>
      </c>
      <c r="G141" s="31">
        <v>7399</v>
      </c>
      <c r="H141" s="146">
        <f t="shared" si="9"/>
        <v>7399</v>
      </c>
      <c r="I141" s="165"/>
    </row>
    <row r="142" s="126" customFormat="1" customHeight="1" spans="1:9">
      <c r="A142" s="151">
        <v>32</v>
      </c>
      <c r="B142" s="154" t="s">
        <v>127</v>
      </c>
      <c r="C142" s="155" t="s">
        <v>128</v>
      </c>
      <c r="D142" s="156" t="s">
        <v>129</v>
      </c>
      <c r="E142" s="151" t="s">
        <v>13</v>
      </c>
      <c r="F142" s="148">
        <f>31.55*1.2</f>
        <v>37.86</v>
      </c>
      <c r="G142" s="31">
        <v>66.78</v>
      </c>
      <c r="H142" s="146">
        <f t="shared" si="9"/>
        <v>2528.2908</v>
      </c>
      <c r="I142" s="165"/>
    </row>
    <row r="143" s="126" customFormat="1" customHeight="1" spans="1:9">
      <c r="A143" s="151">
        <v>33</v>
      </c>
      <c r="B143" s="154" t="s">
        <v>130</v>
      </c>
      <c r="C143" s="168" t="s">
        <v>128</v>
      </c>
      <c r="D143" s="156" t="s">
        <v>129</v>
      </c>
      <c r="E143" s="151" t="s">
        <v>13</v>
      </c>
      <c r="F143" s="148">
        <f>17.18*2.9*1.2</f>
        <v>59.7864</v>
      </c>
      <c r="G143" s="31">
        <v>66.78</v>
      </c>
      <c r="H143" s="146">
        <f t="shared" si="9"/>
        <v>3992.535792</v>
      </c>
      <c r="I143" s="165"/>
    </row>
    <row r="144" s="126" customFormat="1" customHeight="1" spans="1:9">
      <c r="A144" s="151">
        <v>34</v>
      </c>
      <c r="B144" s="154" t="s">
        <v>99</v>
      </c>
      <c r="C144" s="168" t="s">
        <v>128</v>
      </c>
      <c r="D144" s="156" t="s">
        <v>129</v>
      </c>
      <c r="E144" s="156" t="s">
        <v>13</v>
      </c>
      <c r="F144" s="148">
        <v>6.72</v>
      </c>
      <c r="G144" s="31"/>
      <c r="H144" s="146"/>
      <c r="I144" s="165"/>
    </row>
    <row r="145" s="126" customFormat="1" customHeight="1" spans="1:9">
      <c r="A145" s="151">
        <v>35</v>
      </c>
      <c r="B145" s="154" t="s">
        <v>131</v>
      </c>
      <c r="C145" s="155" t="s">
        <v>132</v>
      </c>
      <c r="D145" s="156" t="s">
        <v>133</v>
      </c>
      <c r="E145" s="151" t="s">
        <v>13</v>
      </c>
      <c r="F145" s="148">
        <f>1.77*0.63</f>
        <v>1.1151</v>
      </c>
      <c r="G145" s="31">
        <v>568</v>
      </c>
      <c r="H145" s="146">
        <f t="shared" ref="H145:H181" si="10">G145*F145</f>
        <v>633.3768</v>
      </c>
      <c r="I145" s="165"/>
    </row>
    <row r="146" s="126" customFormat="1" customHeight="1" spans="1:9">
      <c r="A146" s="151">
        <v>36</v>
      </c>
      <c r="B146" s="154" t="s">
        <v>134</v>
      </c>
      <c r="C146" s="155" t="s">
        <v>132</v>
      </c>
      <c r="D146" s="156" t="s">
        <v>133</v>
      </c>
      <c r="E146" s="151" t="s">
        <v>13</v>
      </c>
      <c r="F146" s="148">
        <v>0.98</v>
      </c>
      <c r="G146" s="31">
        <v>568</v>
      </c>
      <c r="H146" s="146">
        <f t="shared" si="10"/>
        <v>556.64</v>
      </c>
      <c r="I146" s="165"/>
    </row>
    <row r="147" s="126" customFormat="1" customHeight="1" spans="1:9">
      <c r="A147" s="151">
        <v>37</v>
      </c>
      <c r="B147" s="154" t="s">
        <v>135</v>
      </c>
      <c r="C147" s="169" t="s">
        <v>136</v>
      </c>
      <c r="D147" s="170" t="s">
        <v>137</v>
      </c>
      <c r="E147" s="151" t="s">
        <v>77</v>
      </c>
      <c r="F147" s="148">
        <v>9</v>
      </c>
      <c r="G147" s="31">
        <v>815</v>
      </c>
      <c r="H147" s="146">
        <f t="shared" si="10"/>
        <v>7335</v>
      </c>
      <c r="I147" s="165"/>
    </row>
    <row r="148" s="126" customFormat="1" customHeight="1" spans="1:9">
      <c r="A148" s="151">
        <v>38</v>
      </c>
      <c r="B148" s="154" t="s">
        <v>138</v>
      </c>
      <c r="C148" s="155" t="s">
        <v>139</v>
      </c>
      <c r="D148" s="156" t="s">
        <v>140</v>
      </c>
      <c r="E148" s="151" t="s">
        <v>141</v>
      </c>
      <c r="F148" s="148">
        <f>2+1.74+2.8*4</f>
        <v>14.94</v>
      </c>
      <c r="G148" s="31">
        <v>45</v>
      </c>
      <c r="H148" s="146">
        <f t="shared" si="10"/>
        <v>672.3</v>
      </c>
      <c r="I148" s="165"/>
    </row>
    <row r="149" s="126" customFormat="1" customHeight="1" spans="1:9">
      <c r="A149" s="151">
        <v>39</v>
      </c>
      <c r="B149" s="154" t="s">
        <v>142</v>
      </c>
      <c r="C149" s="155" t="s">
        <v>143</v>
      </c>
      <c r="D149" s="156" t="s">
        <v>144</v>
      </c>
      <c r="E149" s="151" t="s">
        <v>26</v>
      </c>
      <c r="F149" s="148">
        <f>2+1.74+2.8*4</f>
        <v>14.94</v>
      </c>
      <c r="G149" s="31">
        <v>75</v>
      </c>
      <c r="H149" s="146">
        <f t="shared" si="10"/>
        <v>1120.5</v>
      </c>
      <c r="I149" s="165"/>
    </row>
    <row r="150" s="126" customFormat="1" customHeight="1" spans="1:9">
      <c r="A150" s="151">
        <v>40</v>
      </c>
      <c r="B150" s="154" t="s">
        <v>145</v>
      </c>
      <c r="C150" s="171" t="s">
        <v>146</v>
      </c>
      <c r="D150" s="172" t="s">
        <v>147</v>
      </c>
      <c r="E150" s="151" t="s">
        <v>50</v>
      </c>
      <c r="F150" s="148">
        <v>2</v>
      </c>
      <c r="G150" s="31">
        <v>12.5</v>
      </c>
      <c r="H150" s="146">
        <f t="shared" si="10"/>
        <v>25</v>
      </c>
      <c r="I150" s="165"/>
    </row>
    <row r="151" s="126" customFormat="1" customHeight="1" spans="1:9">
      <c r="A151" s="151">
        <v>41</v>
      </c>
      <c r="B151" s="156" t="s">
        <v>148</v>
      </c>
      <c r="C151" s="155" t="s">
        <v>149</v>
      </c>
      <c r="D151" s="172" t="s">
        <v>147</v>
      </c>
      <c r="E151" s="151" t="s">
        <v>50</v>
      </c>
      <c r="F151" s="148">
        <v>1</v>
      </c>
      <c r="G151" s="31">
        <v>18</v>
      </c>
      <c r="H151" s="146">
        <f t="shared" si="10"/>
        <v>18</v>
      </c>
      <c r="I151" s="165"/>
    </row>
    <row r="152" s="126" customFormat="1" customHeight="1" spans="1:9">
      <c r="A152" s="151">
        <v>42</v>
      </c>
      <c r="B152" s="154" t="s">
        <v>150</v>
      </c>
      <c r="C152" s="155" t="s">
        <v>128</v>
      </c>
      <c r="D152" s="156"/>
      <c r="E152" s="151" t="s">
        <v>50</v>
      </c>
      <c r="F152" s="148">
        <v>2</v>
      </c>
      <c r="G152" s="31">
        <v>65</v>
      </c>
      <c r="H152" s="146">
        <f t="shared" si="10"/>
        <v>130</v>
      </c>
      <c r="I152" s="165"/>
    </row>
    <row r="153" s="126" customFormat="1" customHeight="1" spans="1:9">
      <c r="A153" s="151">
        <v>43</v>
      </c>
      <c r="B153" s="154" t="s">
        <v>151</v>
      </c>
      <c r="C153" s="155" t="s">
        <v>128</v>
      </c>
      <c r="D153" s="173" t="s">
        <v>152</v>
      </c>
      <c r="E153" s="151" t="s">
        <v>50</v>
      </c>
      <c r="F153" s="148">
        <v>2</v>
      </c>
      <c r="G153" s="31">
        <v>150</v>
      </c>
      <c r="H153" s="146">
        <f t="shared" si="10"/>
        <v>300</v>
      </c>
      <c r="I153" s="165"/>
    </row>
    <row r="154" s="126" customFormat="1" customHeight="1" spans="1:9">
      <c r="A154" s="151">
        <v>44</v>
      </c>
      <c r="B154" s="154" t="s">
        <v>153</v>
      </c>
      <c r="C154" s="155"/>
      <c r="D154" s="173" t="s">
        <v>152</v>
      </c>
      <c r="E154" s="151" t="s">
        <v>77</v>
      </c>
      <c r="F154" s="148">
        <v>2</v>
      </c>
      <c r="G154" s="31">
        <v>340</v>
      </c>
      <c r="H154" s="146">
        <f t="shared" si="10"/>
        <v>680</v>
      </c>
      <c r="I154" s="165"/>
    </row>
    <row r="155" s="126" customFormat="1" customHeight="1" spans="1:9">
      <c r="A155" s="151">
        <v>45</v>
      </c>
      <c r="B155" s="154" t="s">
        <v>154</v>
      </c>
      <c r="C155" s="155"/>
      <c r="D155" s="173" t="s">
        <v>152</v>
      </c>
      <c r="E155" s="151" t="s">
        <v>77</v>
      </c>
      <c r="F155" s="148">
        <v>2</v>
      </c>
      <c r="G155" s="31">
        <v>225</v>
      </c>
      <c r="H155" s="146">
        <f t="shared" si="10"/>
        <v>450</v>
      </c>
      <c r="I155" s="165"/>
    </row>
    <row r="156" s="126" customFormat="1" customHeight="1" spans="1:9">
      <c r="A156" s="151">
        <v>46</v>
      </c>
      <c r="B156" s="154" t="s">
        <v>155</v>
      </c>
      <c r="C156" s="155"/>
      <c r="D156" s="173" t="s">
        <v>152</v>
      </c>
      <c r="E156" s="151" t="s">
        <v>77</v>
      </c>
      <c r="F156" s="148">
        <v>2</v>
      </c>
      <c r="G156" s="31">
        <v>38</v>
      </c>
      <c r="H156" s="146">
        <f t="shared" si="10"/>
        <v>76</v>
      </c>
      <c r="I156" s="165"/>
    </row>
    <row r="157" s="126" customFormat="1" customHeight="1" spans="1:9">
      <c r="A157" s="151">
        <v>47</v>
      </c>
      <c r="B157" s="154" t="s">
        <v>156</v>
      </c>
      <c r="C157" s="155"/>
      <c r="D157" s="173" t="s">
        <v>152</v>
      </c>
      <c r="E157" s="151" t="s">
        <v>77</v>
      </c>
      <c r="F157" s="148">
        <v>8</v>
      </c>
      <c r="G157" s="31">
        <v>215</v>
      </c>
      <c r="H157" s="146">
        <f t="shared" si="10"/>
        <v>1720</v>
      </c>
      <c r="I157" s="165"/>
    </row>
    <row r="158" s="126" customFormat="1" customHeight="1" spans="1:9">
      <c r="A158" s="151">
        <v>48</v>
      </c>
      <c r="B158" s="154" t="s">
        <v>157</v>
      </c>
      <c r="C158" s="155"/>
      <c r="D158" s="173" t="s">
        <v>152</v>
      </c>
      <c r="E158" s="151" t="s">
        <v>77</v>
      </c>
      <c r="F158" s="148">
        <v>4</v>
      </c>
      <c r="G158" s="31">
        <v>195</v>
      </c>
      <c r="H158" s="146">
        <f t="shared" si="10"/>
        <v>780</v>
      </c>
      <c r="I158" s="165"/>
    </row>
    <row r="159" s="126" customFormat="1" customHeight="1" spans="1:9">
      <c r="A159" s="151">
        <v>49</v>
      </c>
      <c r="B159" s="154" t="s">
        <v>158</v>
      </c>
      <c r="C159" s="155"/>
      <c r="D159" s="173" t="s">
        <v>152</v>
      </c>
      <c r="E159" s="156" t="s">
        <v>77</v>
      </c>
      <c r="F159" s="148">
        <v>1</v>
      </c>
      <c r="G159" s="31">
        <v>397</v>
      </c>
      <c r="H159" s="146">
        <f t="shared" si="10"/>
        <v>397</v>
      </c>
      <c r="I159" s="165"/>
    </row>
    <row r="160" s="126" customFormat="1" customHeight="1" spans="1:9">
      <c r="A160" s="151">
        <v>50</v>
      </c>
      <c r="B160" s="154" t="s">
        <v>159</v>
      </c>
      <c r="C160" s="155" t="s">
        <v>128</v>
      </c>
      <c r="D160" s="173" t="s">
        <v>152</v>
      </c>
      <c r="E160" s="156" t="s">
        <v>77</v>
      </c>
      <c r="F160" s="148">
        <v>1</v>
      </c>
      <c r="G160" s="146">
        <v>69</v>
      </c>
      <c r="H160" s="146">
        <f t="shared" si="10"/>
        <v>69</v>
      </c>
      <c r="I160" s="165"/>
    </row>
    <row r="161" s="126" customFormat="1" customHeight="1" spans="1:9">
      <c r="A161" s="151">
        <v>51</v>
      </c>
      <c r="B161" s="154" t="s">
        <v>160</v>
      </c>
      <c r="C161" s="155"/>
      <c r="D161" s="173" t="s">
        <v>152</v>
      </c>
      <c r="E161" s="156" t="s">
        <v>77</v>
      </c>
      <c r="F161" s="148">
        <v>1</v>
      </c>
      <c r="G161" s="31">
        <v>38</v>
      </c>
      <c r="H161" s="146">
        <f t="shared" si="10"/>
        <v>38</v>
      </c>
      <c r="I161" s="165"/>
    </row>
    <row r="162" s="126" customFormat="1" customHeight="1" spans="1:9">
      <c r="A162" s="151">
        <v>52</v>
      </c>
      <c r="B162" s="154" t="s">
        <v>161</v>
      </c>
      <c r="C162" s="155"/>
      <c r="D162" s="156"/>
      <c r="E162" s="156" t="s">
        <v>13</v>
      </c>
      <c r="F162" s="148">
        <f>F127+F128</f>
        <v>112.906</v>
      </c>
      <c r="G162" s="31">
        <v>11</v>
      </c>
      <c r="H162" s="146">
        <f t="shared" si="10"/>
        <v>1241.966</v>
      </c>
      <c r="I162" s="165"/>
    </row>
    <row r="163" s="126" customFormat="1" customHeight="1" spans="1:9">
      <c r="A163" s="151">
        <v>53</v>
      </c>
      <c r="B163" s="154" t="s">
        <v>162</v>
      </c>
      <c r="C163" s="155"/>
      <c r="D163" s="174"/>
      <c r="E163" s="156" t="s">
        <v>77</v>
      </c>
      <c r="F163" s="148">
        <v>1</v>
      </c>
      <c r="G163" s="31">
        <v>165.62</v>
      </c>
      <c r="H163" s="146">
        <f t="shared" si="10"/>
        <v>165.62</v>
      </c>
      <c r="I163" s="165"/>
    </row>
    <row r="164" s="126" customFormat="1" customHeight="1" spans="1:9">
      <c r="A164" s="151">
        <v>54</v>
      </c>
      <c r="B164" s="154" t="s">
        <v>163</v>
      </c>
      <c r="C164" s="155"/>
      <c r="D164" s="174"/>
      <c r="E164" s="156" t="s">
        <v>77</v>
      </c>
      <c r="F164" s="148">
        <v>1</v>
      </c>
      <c r="G164" s="31">
        <v>147</v>
      </c>
      <c r="H164" s="146">
        <f t="shared" si="10"/>
        <v>147</v>
      </c>
      <c r="I164" s="165"/>
    </row>
    <row r="165" s="126" customFormat="1" customHeight="1" spans="1:9">
      <c r="A165" s="151">
        <v>55</v>
      </c>
      <c r="B165" s="154" t="s">
        <v>164</v>
      </c>
      <c r="C165" s="155" t="s">
        <v>165</v>
      </c>
      <c r="D165" s="156"/>
      <c r="E165" s="156" t="s">
        <v>77</v>
      </c>
      <c r="F165" s="148">
        <v>1</v>
      </c>
      <c r="G165" s="31">
        <v>750</v>
      </c>
      <c r="H165" s="146">
        <f t="shared" si="10"/>
        <v>750</v>
      </c>
      <c r="I165" s="165"/>
    </row>
    <row r="166" s="126" customFormat="1" customHeight="1" spans="1:9">
      <c r="A166" s="151">
        <v>56</v>
      </c>
      <c r="B166" s="154" t="s">
        <v>166</v>
      </c>
      <c r="C166" s="155" t="s">
        <v>167</v>
      </c>
      <c r="D166" s="156" t="s">
        <v>168</v>
      </c>
      <c r="E166" s="151" t="s">
        <v>13</v>
      </c>
      <c r="F166" s="148">
        <v>7.84</v>
      </c>
      <c r="G166" s="31">
        <v>480</v>
      </c>
      <c r="H166" s="146">
        <f t="shared" si="10"/>
        <v>3763.2</v>
      </c>
      <c r="I166" s="165"/>
    </row>
    <row r="167" s="126" customFormat="1" customHeight="1" spans="1:9">
      <c r="A167" s="151">
        <v>57</v>
      </c>
      <c r="B167" s="154" t="s">
        <v>169</v>
      </c>
      <c r="C167" s="155" t="s">
        <v>170</v>
      </c>
      <c r="D167" s="156" t="s">
        <v>144</v>
      </c>
      <c r="E167" s="156" t="s">
        <v>26</v>
      </c>
      <c r="F167" s="148">
        <f>1.76*2+0.8*2</f>
        <v>5.12</v>
      </c>
      <c r="G167" s="31">
        <v>55</v>
      </c>
      <c r="H167" s="146">
        <f t="shared" si="10"/>
        <v>281.6</v>
      </c>
      <c r="I167" s="165"/>
    </row>
    <row r="168" s="126" customFormat="1" customHeight="1" spans="1:9">
      <c r="A168" s="151">
        <v>58</v>
      </c>
      <c r="B168" s="154" t="s">
        <v>171</v>
      </c>
      <c r="C168" s="155"/>
      <c r="D168" s="175" t="s">
        <v>126</v>
      </c>
      <c r="E168" s="156" t="s">
        <v>26</v>
      </c>
      <c r="F168" s="148">
        <v>5</v>
      </c>
      <c r="G168" s="157">
        <v>15.5232</v>
      </c>
      <c r="H168" s="146">
        <f t="shared" si="10"/>
        <v>77.616</v>
      </c>
      <c r="I168" s="165"/>
    </row>
    <row r="169" s="126" customFormat="1" customHeight="1" spans="1:9">
      <c r="A169" s="151">
        <v>59</v>
      </c>
      <c r="B169" s="154" t="s">
        <v>172</v>
      </c>
      <c r="C169" s="155"/>
      <c r="D169" s="175" t="s">
        <v>126</v>
      </c>
      <c r="E169" s="156" t="s">
        <v>26</v>
      </c>
      <c r="F169" s="148">
        <v>5</v>
      </c>
      <c r="G169" s="157">
        <v>10.4676</v>
      </c>
      <c r="H169" s="146">
        <f t="shared" si="10"/>
        <v>52.338</v>
      </c>
      <c r="I169" s="165"/>
    </row>
    <row r="170" s="126" customFormat="1" customHeight="1" spans="1:9">
      <c r="A170" s="151">
        <v>60</v>
      </c>
      <c r="B170" s="154" t="s">
        <v>173</v>
      </c>
      <c r="C170" s="155"/>
      <c r="D170" s="175" t="s">
        <v>126</v>
      </c>
      <c r="E170" s="156" t="s">
        <v>50</v>
      </c>
      <c r="F170" s="148">
        <v>4</v>
      </c>
      <c r="G170" s="157">
        <v>2.772</v>
      </c>
      <c r="H170" s="146">
        <f t="shared" si="10"/>
        <v>11.088</v>
      </c>
      <c r="I170" s="165"/>
    </row>
    <row r="171" s="126" customFormat="1" customHeight="1" spans="1:9">
      <c r="A171" s="151">
        <v>61</v>
      </c>
      <c r="B171" s="154" t="s">
        <v>174</v>
      </c>
      <c r="C171" s="155"/>
      <c r="D171" s="175" t="s">
        <v>126</v>
      </c>
      <c r="E171" s="156" t="s">
        <v>50</v>
      </c>
      <c r="F171" s="148">
        <v>2</v>
      </c>
      <c r="G171" s="157">
        <v>2.772</v>
      </c>
      <c r="H171" s="146">
        <f t="shared" si="10"/>
        <v>5.544</v>
      </c>
      <c r="I171" s="165"/>
    </row>
    <row r="172" s="126" customFormat="1" customHeight="1" spans="1:9">
      <c r="A172" s="151">
        <v>62</v>
      </c>
      <c r="B172" s="154" t="s">
        <v>175</v>
      </c>
      <c r="C172" s="155"/>
      <c r="D172" s="175" t="s">
        <v>126</v>
      </c>
      <c r="E172" s="156" t="s">
        <v>50</v>
      </c>
      <c r="F172" s="148">
        <v>2</v>
      </c>
      <c r="G172" s="157">
        <v>1.98</v>
      </c>
      <c r="H172" s="146">
        <f t="shared" si="10"/>
        <v>3.96</v>
      </c>
      <c r="I172" s="165"/>
    </row>
    <row r="173" s="126" customFormat="1" customHeight="1" spans="1:9">
      <c r="A173" s="151">
        <v>63</v>
      </c>
      <c r="B173" s="154" t="s">
        <v>176</v>
      </c>
      <c r="C173" s="155"/>
      <c r="D173" s="175" t="s">
        <v>126</v>
      </c>
      <c r="E173" s="156" t="s">
        <v>50</v>
      </c>
      <c r="F173" s="148">
        <v>2</v>
      </c>
      <c r="G173" s="157">
        <v>42.9</v>
      </c>
      <c r="H173" s="146">
        <f t="shared" si="10"/>
        <v>85.8</v>
      </c>
      <c r="I173" s="165"/>
    </row>
    <row r="174" s="126" customFormat="1" customHeight="1" spans="1:9">
      <c r="A174" s="151">
        <v>64</v>
      </c>
      <c r="B174" s="154" t="s">
        <v>177</v>
      </c>
      <c r="C174" s="155"/>
      <c r="D174" s="175" t="s">
        <v>126</v>
      </c>
      <c r="E174" s="156" t="s">
        <v>50</v>
      </c>
      <c r="F174" s="148">
        <v>1</v>
      </c>
      <c r="G174" s="157">
        <v>82.5</v>
      </c>
      <c r="H174" s="146">
        <f t="shared" si="10"/>
        <v>82.5</v>
      </c>
      <c r="I174" s="165"/>
    </row>
    <row r="175" s="126" customFormat="1" customHeight="1" spans="1:9">
      <c r="A175" s="151">
        <v>65</v>
      </c>
      <c r="B175" s="154" t="s">
        <v>178</v>
      </c>
      <c r="C175" s="155"/>
      <c r="D175" s="175"/>
      <c r="E175" s="156" t="s">
        <v>86</v>
      </c>
      <c r="F175" s="148">
        <v>1</v>
      </c>
      <c r="G175" s="157">
        <v>400</v>
      </c>
      <c r="H175" s="146">
        <f t="shared" si="10"/>
        <v>400</v>
      </c>
      <c r="I175" s="165"/>
    </row>
    <row r="176" s="126" customFormat="1" customHeight="1" spans="1:9">
      <c r="A176" s="151">
        <v>66</v>
      </c>
      <c r="B176" s="154" t="s">
        <v>179</v>
      </c>
      <c r="C176" s="155"/>
      <c r="D176" s="175"/>
      <c r="E176" s="156" t="s">
        <v>180</v>
      </c>
      <c r="F176" s="148">
        <v>2</v>
      </c>
      <c r="G176" s="176">
        <v>85</v>
      </c>
      <c r="H176" s="146">
        <f t="shared" si="10"/>
        <v>170</v>
      </c>
      <c r="I176" s="165"/>
    </row>
    <row r="177" s="126" customFormat="1" customHeight="1" spans="1:9">
      <c r="A177" s="151">
        <v>67</v>
      </c>
      <c r="B177" s="177" t="s">
        <v>181</v>
      </c>
      <c r="C177" s="168"/>
      <c r="D177" s="178"/>
      <c r="E177" s="178" t="s">
        <v>50</v>
      </c>
      <c r="F177" s="148">
        <v>3</v>
      </c>
      <c r="G177" s="179">
        <v>75</v>
      </c>
      <c r="H177" s="146">
        <f t="shared" si="10"/>
        <v>225</v>
      </c>
      <c r="I177" s="165"/>
    </row>
    <row r="178" s="126" customFormat="1" customHeight="1" spans="1:9">
      <c r="A178" s="151">
        <v>68</v>
      </c>
      <c r="B178" s="154" t="s">
        <v>182</v>
      </c>
      <c r="C178" s="155" t="s">
        <v>183</v>
      </c>
      <c r="D178" s="156"/>
      <c r="E178" s="156" t="s">
        <v>26</v>
      </c>
      <c r="F178" s="148">
        <v>135</v>
      </c>
      <c r="G178" s="157">
        <v>4.5</v>
      </c>
      <c r="H178" s="146">
        <f t="shared" si="10"/>
        <v>607.5</v>
      </c>
      <c r="I178" s="165"/>
    </row>
    <row r="179" s="126" customFormat="1" customHeight="1" spans="1:9">
      <c r="A179" s="151">
        <v>69</v>
      </c>
      <c r="B179" s="154" t="s">
        <v>184</v>
      </c>
      <c r="C179" s="155"/>
      <c r="D179" s="156"/>
      <c r="E179" s="156" t="s">
        <v>26</v>
      </c>
      <c r="F179" s="148">
        <v>45</v>
      </c>
      <c r="G179" s="157">
        <v>3.55</v>
      </c>
      <c r="H179" s="146">
        <f t="shared" si="10"/>
        <v>159.75</v>
      </c>
      <c r="I179" s="165"/>
    </row>
    <row r="180" s="126" customFormat="1" customHeight="1" spans="1:9">
      <c r="A180" s="151">
        <v>70</v>
      </c>
      <c r="B180" s="154" t="s">
        <v>185</v>
      </c>
      <c r="C180" s="155"/>
      <c r="D180" s="156"/>
      <c r="E180" s="156" t="s">
        <v>86</v>
      </c>
      <c r="F180" s="148">
        <v>1</v>
      </c>
      <c r="G180" s="157">
        <v>790</v>
      </c>
      <c r="H180" s="146">
        <f t="shared" si="10"/>
        <v>790</v>
      </c>
      <c r="I180" s="165"/>
    </row>
    <row r="181" s="126" customFormat="1" customHeight="1" spans="1:9">
      <c r="A181" s="151">
        <v>71</v>
      </c>
      <c r="B181" s="154" t="s">
        <v>59</v>
      </c>
      <c r="C181" s="155" t="s">
        <v>60</v>
      </c>
      <c r="D181" s="156"/>
      <c r="E181" s="156" t="s">
        <v>13</v>
      </c>
      <c r="F181" s="146">
        <v>31.55</v>
      </c>
      <c r="G181" s="157">
        <v>20</v>
      </c>
      <c r="H181" s="146">
        <f t="shared" si="10"/>
        <v>631</v>
      </c>
      <c r="I181" s="165"/>
    </row>
    <row r="182" s="1" customFormat="1" customHeight="1" spans="1:9">
      <c r="A182" s="158" t="s">
        <v>61</v>
      </c>
      <c r="B182" s="158"/>
      <c r="C182" s="158"/>
      <c r="D182" s="158"/>
      <c r="E182" s="158"/>
      <c r="F182" s="158"/>
      <c r="G182" s="158"/>
      <c r="H182" s="180" t="e">
        <f>SUM(#REF!)</f>
        <v>#REF!</v>
      </c>
      <c r="I182" s="166"/>
    </row>
    <row r="183" s="1" customFormat="1" customHeight="1" spans="1:9">
      <c r="A183" s="134" t="s">
        <v>187</v>
      </c>
      <c r="B183" s="135"/>
      <c r="C183" s="136"/>
      <c r="D183" s="135"/>
      <c r="E183" s="135"/>
      <c r="F183" s="137"/>
      <c r="G183" s="135"/>
      <c r="H183" s="138"/>
      <c r="I183" s="135"/>
    </row>
    <row r="184" s="127" customFormat="1" customHeight="1" spans="1:9">
      <c r="A184" s="158">
        <v>1</v>
      </c>
      <c r="B184" s="181" t="s">
        <v>188</v>
      </c>
      <c r="C184" s="182"/>
      <c r="D184" s="181"/>
      <c r="E184" s="28" t="s">
        <v>16</v>
      </c>
      <c r="F184" s="183">
        <v>1</v>
      </c>
      <c r="G184" s="181"/>
      <c r="H184" s="159"/>
      <c r="I184" s="181"/>
    </row>
    <row r="185" s="127" customFormat="1" customHeight="1" spans="1:9">
      <c r="A185" s="158">
        <v>2</v>
      </c>
      <c r="B185" s="184" t="s">
        <v>189</v>
      </c>
      <c r="C185" s="185"/>
      <c r="D185" s="184"/>
      <c r="E185" s="28" t="s">
        <v>190</v>
      </c>
      <c r="F185" s="186">
        <v>28</v>
      </c>
      <c r="G185" s="184"/>
      <c r="H185" s="187"/>
      <c r="I185" s="188"/>
    </row>
    <row r="186" s="127" customFormat="1" customHeight="1" spans="1:9">
      <c r="A186" s="158">
        <v>3</v>
      </c>
      <c r="B186" s="184" t="s">
        <v>15</v>
      </c>
      <c r="C186" s="185"/>
      <c r="D186" s="184"/>
      <c r="E186" s="28" t="s">
        <v>50</v>
      </c>
      <c r="F186" s="186">
        <v>11</v>
      </c>
      <c r="G186" s="184"/>
      <c r="H186" s="187"/>
      <c r="I186" s="188"/>
    </row>
    <row r="187" s="127" customFormat="1" customHeight="1" spans="1:9">
      <c r="A187" s="158">
        <v>4</v>
      </c>
      <c r="B187" s="184" t="s">
        <v>191</v>
      </c>
      <c r="C187" s="185"/>
      <c r="D187" s="184"/>
      <c r="E187" s="53" t="s">
        <v>20</v>
      </c>
      <c r="F187" s="186">
        <v>131.8</v>
      </c>
      <c r="G187" s="184">
        <v>131.8</v>
      </c>
      <c r="H187" s="187"/>
      <c r="I187" s="188"/>
    </row>
    <row r="188" s="1" customFormat="1" customHeight="1" spans="1:10">
      <c r="A188" s="158">
        <v>5</v>
      </c>
      <c r="B188" s="140" t="s">
        <v>192</v>
      </c>
      <c r="C188" s="141" t="s">
        <v>12</v>
      </c>
      <c r="D188" s="142"/>
      <c r="E188" s="142" t="s">
        <v>13</v>
      </c>
      <c r="F188" s="143">
        <v>593.1</v>
      </c>
      <c r="G188" s="142">
        <v>35</v>
      </c>
      <c r="H188" s="144">
        <f t="shared" ref="H188:H195" si="11">F188*G188</f>
        <v>20758.5</v>
      </c>
      <c r="I188" s="139"/>
      <c r="J188" s="1">
        <v>780</v>
      </c>
    </row>
    <row r="189" s="1" customFormat="1" customHeight="1" spans="1:10">
      <c r="A189" s="158">
        <v>6</v>
      </c>
      <c r="B189" s="28" t="s">
        <v>193</v>
      </c>
      <c r="C189" s="29" t="s">
        <v>12</v>
      </c>
      <c r="D189" s="24"/>
      <c r="E189" s="24" t="s">
        <v>13</v>
      </c>
      <c r="F189" s="39">
        <v>168.5</v>
      </c>
      <c r="G189" s="24">
        <v>35</v>
      </c>
      <c r="H189" s="27">
        <f t="shared" si="11"/>
        <v>5897.5</v>
      </c>
      <c r="I189" s="139"/>
      <c r="J189" s="1">
        <v>780</v>
      </c>
    </row>
    <row r="190" s="1" customFormat="1" customHeight="1" spans="1:9">
      <c r="A190" s="158">
        <v>7</v>
      </c>
      <c r="B190" s="28" t="s">
        <v>24</v>
      </c>
      <c r="C190" s="28" t="s">
        <v>25</v>
      </c>
      <c r="D190" s="28"/>
      <c r="E190" s="28" t="s">
        <v>26</v>
      </c>
      <c r="F190" s="52">
        <v>13.18</v>
      </c>
      <c r="G190" s="36">
        <v>131.8</v>
      </c>
      <c r="H190" s="146">
        <f t="shared" si="11"/>
        <v>1737.124</v>
      </c>
      <c r="I190" s="139"/>
    </row>
    <row r="191" s="1" customFormat="1" customHeight="1" spans="1:9">
      <c r="A191" s="158">
        <v>8</v>
      </c>
      <c r="B191" s="28" t="s">
        <v>27</v>
      </c>
      <c r="C191" s="28" t="s">
        <v>28</v>
      </c>
      <c r="D191" s="28"/>
      <c r="E191" s="28" t="s">
        <v>26</v>
      </c>
      <c r="F191" s="52">
        <v>13.18</v>
      </c>
      <c r="G191" s="36">
        <v>131.8</v>
      </c>
      <c r="H191" s="146">
        <f t="shared" si="11"/>
        <v>1737.124</v>
      </c>
      <c r="I191" s="139"/>
    </row>
    <row r="192" s="5" customFormat="1" customHeight="1" spans="1:8">
      <c r="A192" s="158">
        <v>9</v>
      </c>
      <c r="B192" s="42" t="s">
        <v>35</v>
      </c>
      <c r="C192" s="56" t="s">
        <v>36</v>
      </c>
      <c r="D192" s="53"/>
      <c r="E192" s="53" t="s">
        <v>13</v>
      </c>
      <c r="F192" s="143">
        <v>593.1</v>
      </c>
      <c r="G192" s="27">
        <v>22</v>
      </c>
      <c r="H192" s="146">
        <f t="shared" si="11"/>
        <v>13048.2</v>
      </c>
    </row>
    <row r="193" s="5" customFormat="1" customHeight="1" spans="1:8">
      <c r="A193" s="158">
        <v>10</v>
      </c>
      <c r="B193" s="78" t="s">
        <v>37</v>
      </c>
      <c r="C193" s="42"/>
      <c r="D193" s="53"/>
      <c r="E193" s="53" t="s">
        <v>13</v>
      </c>
      <c r="F193" s="143">
        <v>593.1</v>
      </c>
      <c r="G193" s="27">
        <v>2</v>
      </c>
      <c r="H193" s="148">
        <f t="shared" si="11"/>
        <v>1186.2</v>
      </c>
    </row>
    <row r="194" s="5" customFormat="1" customHeight="1" spans="1:8">
      <c r="A194" s="158">
        <v>11</v>
      </c>
      <c r="B194" s="34" t="s">
        <v>38</v>
      </c>
      <c r="C194" s="31" t="s">
        <v>39</v>
      </c>
      <c r="D194" s="149" t="s">
        <v>39</v>
      </c>
      <c r="E194" s="53" t="s">
        <v>13</v>
      </c>
      <c r="F194" s="143">
        <v>593.1</v>
      </c>
      <c r="G194" s="27">
        <v>8</v>
      </c>
      <c r="H194" s="148">
        <f t="shared" si="11"/>
        <v>4744.8</v>
      </c>
    </row>
    <row r="195" s="1" customFormat="1" ht="30" customHeight="1" spans="1:9">
      <c r="A195" s="158">
        <v>12</v>
      </c>
      <c r="B195" s="37" t="s">
        <v>194</v>
      </c>
      <c r="C195" s="56" t="s">
        <v>117</v>
      </c>
      <c r="D195" s="38" t="s">
        <v>39</v>
      </c>
      <c r="E195" s="48" t="s">
        <v>118</v>
      </c>
      <c r="F195" s="39">
        <v>168.5</v>
      </c>
      <c r="G195" s="40">
        <v>115</v>
      </c>
      <c r="H195" s="39">
        <f t="shared" si="11"/>
        <v>19377.5</v>
      </c>
      <c r="I195" s="62"/>
    </row>
    <row r="196" s="1" customFormat="1" ht="30" customHeight="1" spans="1:9">
      <c r="A196" s="158">
        <v>13</v>
      </c>
      <c r="B196" s="189" t="s">
        <v>195</v>
      </c>
      <c r="C196" s="56"/>
      <c r="D196" s="190"/>
      <c r="E196" s="53" t="s">
        <v>20</v>
      </c>
      <c r="F196" s="147">
        <v>54.6</v>
      </c>
      <c r="G196" s="40"/>
      <c r="H196" s="191"/>
      <c r="I196" s="203"/>
    </row>
    <row r="197" s="8" customFormat="1" customHeight="1" spans="1:9">
      <c r="A197" s="158">
        <v>14</v>
      </c>
      <c r="B197" s="192" t="s">
        <v>196</v>
      </c>
      <c r="C197" s="31" t="s">
        <v>49</v>
      </c>
      <c r="D197" s="193"/>
      <c r="E197" s="53" t="s">
        <v>20</v>
      </c>
      <c r="F197" s="147">
        <v>54.6</v>
      </c>
      <c r="G197" s="27"/>
      <c r="H197" s="148"/>
      <c r="I197" s="5"/>
    </row>
    <row r="198" s="8" customFormat="1" customHeight="1" spans="1:9">
      <c r="A198" s="158">
        <v>15</v>
      </c>
      <c r="B198" s="192" t="s">
        <v>197</v>
      </c>
      <c r="C198" s="31" t="s">
        <v>49</v>
      </c>
      <c r="D198" s="193"/>
      <c r="E198" s="53" t="s">
        <v>50</v>
      </c>
      <c r="F198" s="147">
        <v>28</v>
      </c>
      <c r="G198" s="27"/>
      <c r="H198" s="148"/>
      <c r="I198" s="5"/>
    </row>
    <row r="199" s="8" customFormat="1" customHeight="1" spans="1:9">
      <c r="A199" s="158">
        <v>16</v>
      </c>
      <c r="B199" s="192" t="s">
        <v>198</v>
      </c>
      <c r="C199" s="31" t="s">
        <v>49</v>
      </c>
      <c r="D199" s="193"/>
      <c r="E199" s="53" t="s">
        <v>50</v>
      </c>
      <c r="F199" s="147">
        <v>2</v>
      </c>
      <c r="G199" s="27"/>
      <c r="H199" s="148"/>
      <c r="I199" s="5"/>
    </row>
    <row r="200" s="1" customFormat="1" customHeight="1" spans="1:9">
      <c r="A200" s="158">
        <v>17</v>
      </c>
      <c r="B200" s="78" t="s">
        <v>40</v>
      </c>
      <c r="C200" s="30" t="s">
        <v>41</v>
      </c>
      <c r="D200" s="150"/>
      <c r="E200" s="28" t="s">
        <v>13</v>
      </c>
      <c r="F200" s="39">
        <v>168.5</v>
      </c>
      <c r="G200" s="151">
        <v>16</v>
      </c>
      <c r="H200" s="152">
        <f t="shared" ref="H200:H202" si="12">F200*G200</f>
        <v>2696</v>
      </c>
      <c r="I200" s="164"/>
    </row>
    <row r="201" s="1" customFormat="1" customHeight="1" spans="1:9">
      <c r="A201" s="158">
        <v>18</v>
      </c>
      <c r="B201" s="78" t="s">
        <v>42</v>
      </c>
      <c r="C201" s="30" t="s">
        <v>43</v>
      </c>
      <c r="D201" s="150"/>
      <c r="E201" s="28" t="s">
        <v>13</v>
      </c>
      <c r="F201" s="39">
        <v>168.5</v>
      </c>
      <c r="G201" s="151">
        <v>2</v>
      </c>
      <c r="H201" s="152">
        <f t="shared" si="12"/>
        <v>337</v>
      </c>
      <c r="I201" s="164"/>
    </row>
    <row r="202" s="1" customFormat="1" customHeight="1" spans="1:9">
      <c r="A202" s="158">
        <v>19</v>
      </c>
      <c r="B202" s="78" t="s">
        <v>44</v>
      </c>
      <c r="C202" s="30" t="s">
        <v>45</v>
      </c>
      <c r="D202" s="150"/>
      <c r="E202" s="28" t="s">
        <v>13</v>
      </c>
      <c r="F202" s="39">
        <v>168.5</v>
      </c>
      <c r="G202" s="151">
        <v>8</v>
      </c>
      <c r="H202" s="152">
        <f t="shared" si="12"/>
        <v>1348</v>
      </c>
      <c r="I202" s="164"/>
    </row>
    <row r="203" s="1" customFormat="1" customHeight="1" spans="1:9">
      <c r="A203" s="158">
        <v>20</v>
      </c>
      <c r="B203" s="78" t="s">
        <v>46</v>
      </c>
      <c r="C203" s="30"/>
      <c r="D203" s="150"/>
      <c r="E203" s="28" t="s">
        <v>13</v>
      </c>
      <c r="F203" s="39">
        <v>168.5</v>
      </c>
      <c r="G203" s="151"/>
      <c r="H203" s="152"/>
      <c r="I203" s="164"/>
    </row>
    <row r="204" s="3" customFormat="1" ht="30" customHeight="1" spans="1:9">
      <c r="A204" s="158">
        <v>21</v>
      </c>
      <c r="B204" s="34" t="s">
        <v>47</v>
      </c>
      <c r="C204" s="34" t="s">
        <v>199</v>
      </c>
      <c r="D204" s="34" t="s">
        <v>49</v>
      </c>
      <c r="E204" s="153" t="s">
        <v>50</v>
      </c>
      <c r="F204" s="153">
        <v>14</v>
      </c>
      <c r="G204" s="40">
        <v>33</v>
      </c>
      <c r="H204" s="39">
        <f t="shared" ref="H204:H206" si="13">F204*G204</f>
        <v>462</v>
      </c>
      <c r="I204" s="204" t="s">
        <v>200</v>
      </c>
    </row>
    <row r="205" s="3" customFormat="1" ht="30" customHeight="1" spans="1:9">
      <c r="A205" s="158">
        <v>22</v>
      </c>
      <c r="B205" s="34" t="s">
        <v>201</v>
      </c>
      <c r="C205" s="34" t="s">
        <v>202</v>
      </c>
      <c r="D205" s="34" t="s">
        <v>55</v>
      </c>
      <c r="E205" s="153" t="s">
        <v>141</v>
      </c>
      <c r="F205" s="153">
        <v>163.405</v>
      </c>
      <c r="G205" s="40">
        <v>22</v>
      </c>
      <c r="H205" s="39">
        <f t="shared" si="13"/>
        <v>3594.91</v>
      </c>
      <c r="I205" s="204" t="s">
        <v>200</v>
      </c>
    </row>
    <row r="206" s="3" customFormat="1" ht="30" customHeight="1" spans="1:9">
      <c r="A206" s="158">
        <v>23</v>
      </c>
      <c r="B206" s="34" t="s">
        <v>203</v>
      </c>
      <c r="C206" s="34" t="s">
        <v>202</v>
      </c>
      <c r="D206" s="34" t="s">
        <v>55</v>
      </c>
      <c r="E206" s="153" t="s">
        <v>50</v>
      </c>
      <c r="F206" s="153">
        <v>12</v>
      </c>
      <c r="G206" s="40">
        <v>4</v>
      </c>
      <c r="H206" s="39">
        <f t="shared" si="13"/>
        <v>48</v>
      </c>
      <c r="I206" s="204" t="s">
        <v>200</v>
      </c>
    </row>
    <row r="207" s="127" customFormat="1" customHeight="1" spans="1:9">
      <c r="A207" s="158">
        <v>24</v>
      </c>
      <c r="B207" s="181" t="s">
        <v>204</v>
      </c>
      <c r="C207" s="182" t="s">
        <v>205</v>
      </c>
      <c r="E207" s="181" t="s">
        <v>190</v>
      </c>
      <c r="F207" s="183">
        <v>12</v>
      </c>
      <c r="G207" s="181"/>
      <c r="H207" s="159"/>
      <c r="I207" s="181"/>
    </row>
    <row r="208" s="127" customFormat="1" customHeight="1" spans="1:9">
      <c r="A208" s="158">
        <v>25</v>
      </c>
      <c r="B208" s="181" t="s">
        <v>206</v>
      </c>
      <c r="C208" s="182" t="s">
        <v>207</v>
      </c>
      <c r="E208" s="181" t="s">
        <v>50</v>
      </c>
      <c r="F208" s="183">
        <v>12</v>
      </c>
      <c r="G208" s="181"/>
      <c r="H208" s="159"/>
      <c r="I208" s="181"/>
    </row>
    <row r="209" s="127" customFormat="1" customHeight="1" spans="1:9">
      <c r="A209" s="158">
        <v>26</v>
      </c>
      <c r="B209" s="181" t="s">
        <v>208</v>
      </c>
      <c r="C209" s="182" t="s">
        <v>209</v>
      </c>
      <c r="E209" s="181" t="s">
        <v>190</v>
      </c>
      <c r="F209" s="183">
        <v>12</v>
      </c>
      <c r="G209" s="181"/>
      <c r="H209" s="159"/>
      <c r="I209" s="181"/>
    </row>
    <row r="210" s="127" customFormat="1" customHeight="1" spans="1:9">
      <c r="A210" s="158">
        <v>27</v>
      </c>
      <c r="B210" s="181" t="s">
        <v>206</v>
      </c>
      <c r="C210" s="182" t="s">
        <v>210</v>
      </c>
      <c r="E210" s="181" t="s">
        <v>50</v>
      </c>
      <c r="F210" s="183">
        <v>12</v>
      </c>
      <c r="G210" s="181"/>
      <c r="H210" s="159"/>
      <c r="I210" s="181"/>
    </row>
    <row r="211" s="127" customFormat="1" customHeight="1" spans="1:9">
      <c r="A211" s="158">
        <v>28</v>
      </c>
      <c r="B211" s="181" t="s">
        <v>211</v>
      </c>
      <c r="C211" s="182" t="s">
        <v>212</v>
      </c>
      <c r="D211" s="181"/>
      <c r="E211" s="181" t="s">
        <v>190</v>
      </c>
      <c r="F211" s="183">
        <v>4</v>
      </c>
      <c r="G211" s="181"/>
      <c r="H211" s="159"/>
      <c r="I211" s="181"/>
    </row>
    <row r="212" s="127" customFormat="1" customHeight="1" spans="1:9">
      <c r="A212" s="158">
        <v>29</v>
      </c>
      <c r="B212" s="181" t="s">
        <v>213</v>
      </c>
      <c r="C212" s="182" t="s">
        <v>214</v>
      </c>
      <c r="D212" s="181"/>
      <c r="E212" s="181" t="s">
        <v>50</v>
      </c>
      <c r="F212" s="183">
        <v>4</v>
      </c>
      <c r="G212" s="181"/>
      <c r="H212" s="159"/>
      <c r="I212" s="181"/>
    </row>
    <row r="213" s="1" customFormat="1" customHeight="1" spans="1:9">
      <c r="A213" s="158">
        <v>30</v>
      </c>
      <c r="B213" s="194" t="s">
        <v>215</v>
      </c>
      <c r="C213" s="30"/>
      <c r="D213" s="195"/>
      <c r="E213" s="28" t="s">
        <v>50</v>
      </c>
      <c r="F213" s="28">
        <v>3</v>
      </c>
      <c r="G213" s="196"/>
      <c r="H213" s="151"/>
      <c r="I213" s="152"/>
    </row>
    <row r="214" s="127" customFormat="1" customHeight="1" spans="1:9">
      <c r="A214" s="158">
        <v>31</v>
      </c>
      <c r="B214" s="181" t="s">
        <v>216</v>
      </c>
      <c r="C214" s="182" t="s">
        <v>217</v>
      </c>
      <c r="D214" s="181"/>
      <c r="E214" s="28" t="s">
        <v>50</v>
      </c>
      <c r="F214" s="183">
        <v>12</v>
      </c>
      <c r="G214" s="181"/>
      <c r="H214" s="159"/>
      <c r="I214" s="181"/>
    </row>
    <row r="215" s="127" customFormat="1" customHeight="1" spans="1:9">
      <c r="A215" s="158">
        <v>32</v>
      </c>
      <c r="B215" s="181" t="s">
        <v>218</v>
      </c>
      <c r="C215" s="182" t="s">
        <v>217</v>
      </c>
      <c r="D215" s="181"/>
      <c r="E215" s="28" t="s">
        <v>50</v>
      </c>
      <c r="F215" s="183">
        <v>12</v>
      </c>
      <c r="G215" s="181"/>
      <c r="H215" s="159"/>
      <c r="I215" s="181"/>
    </row>
    <row r="216" s="127" customFormat="1" customHeight="1" spans="1:9">
      <c r="A216" s="158">
        <v>33</v>
      </c>
      <c r="B216" s="181" t="s">
        <v>219</v>
      </c>
      <c r="C216" s="182" t="s">
        <v>217</v>
      </c>
      <c r="D216" s="181"/>
      <c r="E216" s="28" t="s">
        <v>50</v>
      </c>
      <c r="F216" s="183">
        <v>2</v>
      </c>
      <c r="G216" s="181"/>
      <c r="H216" s="159"/>
      <c r="I216" s="181"/>
    </row>
    <row r="217" s="127" customFormat="1" customHeight="1" spans="1:9">
      <c r="A217" s="158">
        <v>34</v>
      </c>
      <c r="B217" s="181" t="s">
        <v>220</v>
      </c>
      <c r="C217" s="182" t="s">
        <v>217</v>
      </c>
      <c r="D217" s="181"/>
      <c r="E217" s="28" t="s">
        <v>50</v>
      </c>
      <c r="F217" s="183">
        <v>2</v>
      </c>
      <c r="G217" s="181"/>
      <c r="H217" s="159"/>
      <c r="I217" s="181"/>
    </row>
    <row r="218" s="127" customFormat="1" customHeight="1" spans="1:9">
      <c r="A218" s="158">
        <v>35</v>
      </c>
      <c r="B218" s="181" t="s">
        <v>221</v>
      </c>
      <c r="C218" s="182" t="s">
        <v>222</v>
      </c>
      <c r="D218" s="181"/>
      <c r="E218" s="28" t="s">
        <v>50</v>
      </c>
      <c r="F218" s="183">
        <v>4</v>
      </c>
      <c r="G218" s="181"/>
      <c r="H218" s="159"/>
      <c r="I218" s="181"/>
    </row>
    <row r="219" s="126" customFormat="1" customHeight="1" spans="1:9">
      <c r="A219" s="151">
        <v>75</v>
      </c>
      <c r="B219" s="154" t="s">
        <v>59</v>
      </c>
      <c r="C219" s="155" t="s">
        <v>60</v>
      </c>
      <c r="D219" s="156"/>
      <c r="E219" s="156" t="s">
        <v>13</v>
      </c>
      <c r="F219" s="146">
        <v>31.55</v>
      </c>
      <c r="G219" s="157">
        <v>20</v>
      </c>
      <c r="H219" s="146">
        <f>G219*F219</f>
        <v>631</v>
      </c>
      <c r="I219" s="165"/>
    </row>
    <row r="220" s="1" customFormat="1" customHeight="1" spans="1:9">
      <c r="A220" s="158" t="s">
        <v>61</v>
      </c>
      <c r="B220" s="158"/>
      <c r="C220" s="158"/>
      <c r="D220" s="158"/>
      <c r="E220" s="158"/>
      <c r="F220" s="158"/>
      <c r="G220" s="158"/>
      <c r="H220" s="180"/>
      <c r="I220" s="166"/>
    </row>
    <row r="221" s="128" customFormat="1" customHeight="1" spans="1:9">
      <c r="A221" s="197" t="s">
        <v>223</v>
      </c>
      <c r="B221" s="197"/>
      <c r="C221" s="197"/>
      <c r="D221" s="197"/>
      <c r="E221" s="197"/>
      <c r="F221" s="197"/>
      <c r="G221" s="197"/>
      <c r="H221" s="180" t="e">
        <f>#REF!+#REF!+#REF!+H109+H34+#REF!</f>
        <v>#REF!</v>
      </c>
      <c r="I221" s="166"/>
    </row>
    <row r="222" s="128" customFormat="1" customHeight="1" spans="1:9">
      <c r="A222" s="197">
        <v>4</v>
      </c>
      <c r="B222" s="198" t="s">
        <v>224</v>
      </c>
      <c r="C222" s="199"/>
      <c r="D222" s="166"/>
      <c r="E222" s="198"/>
      <c r="F222" s="200"/>
      <c r="G222" s="201">
        <v>0.1</v>
      </c>
      <c r="H222" s="180" t="e">
        <f>H221*G222</f>
        <v>#REF!</v>
      </c>
      <c r="I222" s="166"/>
    </row>
    <row r="223" s="128" customFormat="1" customHeight="1" spans="1:9">
      <c r="A223" s="197">
        <v>5</v>
      </c>
      <c r="B223" s="166" t="s">
        <v>225</v>
      </c>
      <c r="C223" s="199"/>
      <c r="D223" s="166"/>
      <c r="E223" s="198"/>
      <c r="F223" s="200"/>
      <c r="G223" s="201">
        <v>0.03</v>
      </c>
      <c r="H223" s="180" t="e">
        <f>H221*G223</f>
        <v>#REF!</v>
      </c>
      <c r="I223" s="166"/>
    </row>
    <row r="224" customHeight="1" spans="1:9">
      <c r="A224" s="197">
        <v>6</v>
      </c>
      <c r="B224" s="166" t="s">
        <v>226</v>
      </c>
      <c r="C224" s="199"/>
      <c r="D224" s="166"/>
      <c r="E224" s="198"/>
      <c r="F224" s="200"/>
      <c r="G224" s="166"/>
      <c r="H224" s="202" t="e">
        <f>H221+H222+H223</f>
        <v>#REF!</v>
      </c>
      <c r="I224" s="166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225" etc:filterBottomFollowUsedRange="0">
    <extLst/>
  </autoFilter>
  <mergeCells count="10">
    <mergeCell ref="A1:I1"/>
    <mergeCell ref="A3:I3"/>
    <mergeCell ref="A34:G34"/>
    <mergeCell ref="A35:I35"/>
    <mergeCell ref="A109:G109"/>
    <mergeCell ref="A110:I110"/>
    <mergeCell ref="A182:G182"/>
    <mergeCell ref="A183:I183"/>
    <mergeCell ref="A220:G220"/>
    <mergeCell ref="A221:G221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J12" sqref="J12"/>
    </sheetView>
  </sheetViews>
  <sheetFormatPr defaultColWidth="9" defaultRowHeight="13.5" outlineLevelCol="6"/>
  <cols>
    <col min="2" max="3" width="29.3833333333333" customWidth="1"/>
    <col min="5" max="6" width="15.8833333333333"/>
  </cols>
  <sheetData>
    <row r="1" ht="40" customHeight="1" spans="1:7">
      <c r="A1" s="105" t="s">
        <v>227</v>
      </c>
      <c r="B1" s="106"/>
      <c r="C1" s="106"/>
      <c r="D1" s="106"/>
      <c r="E1" s="106"/>
      <c r="F1" s="106"/>
      <c r="G1" s="107"/>
    </row>
    <row r="2" ht="40" customHeight="1" spans="1:7">
      <c r="A2" s="108" t="s">
        <v>1</v>
      </c>
      <c r="B2" s="108" t="s">
        <v>2</v>
      </c>
      <c r="C2" s="109" t="s">
        <v>5</v>
      </c>
      <c r="D2" s="108" t="s">
        <v>228</v>
      </c>
      <c r="E2" s="108" t="s">
        <v>229</v>
      </c>
      <c r="F2" s="108" t="s">
        <v>230</v>
      </c>
      <c r="G2" s="108" t="s">
        <v>9</v>
      </c>
    </row>
    <row r="3" ht="40" customHeight="1" spans="1:7">
      <c r="A3" s="110">
        <v>1</v>
      </c>
      <c r="B3" s="111" t="s">
        <v>231</v>
      </c>
      <c r="C3" s="111" t="s">
        <v>86</v>
      </c>
      <c r="D3" s="110">
        <v>148</v>
      </c>
      <c r="E3" s="110"/>
      <c r="F3" s="110"/>
      <c r="G3" s="110"/>
    </row>
    <row r="4" ht="40" customHeight="1" spans="1:7">
      <c r="A4" s="110">
        <v>2</v>
      </c>
      <c r="B4" s="111" t="s">
        <v>232</v>
      </c>
      <c r="C4" s="111" t="s">
        <v>233</v>
      </c>
      <c r="D4" s="110">
        <v>1</v>
      </c>
      <c r="E4" s="110"/>
      <c r="F4" s="110"/>
      <c r="G4" s="110"/>
    </row>
    <row r="5" ht="40" customHeight="1" spans="1:7">
      <c r="A5" s="110">
        <v>3</v>
      </c>
      <c r="B5" s="111" t="s">
        <v>234</v>
      </c>
      <c r="C5" s="111" t="s">
        <v>86</v>
      </c>
      <c r="D5" s="110">
        <v>14</v>
      </c>
      <c r="E5" s="110"/>
      <c r="F5" s="110"/>
      <c r="G5" s="110"/>
    </row>
    <row r="6" ht="40" customHeight="1" spans="1:7">
      <c r="A6" s="110">
        <v>4</v>
      </c>
      <c r="B6" s="111" t="s">
        <v>235</v>
      </c>
      <c r="C6" s="111" t="s">
        <v>233</v>
      </c>
      <c r="D6" s="110">
        <v>6</v>
      </c>
      <c r="E6" s="110"/>
      <c r="F6" s="110"/>
      <c r="G6" s="110"/>
    </row>
    <row r="7" ht="40" customHeight="1" spans="1:7">
      <c r="A7" s="110">
        <v>5</v>
      </c>
      <c r="B7" s="111" t="s">
        <v>236</v>
      </c>
      <c r="C7" s="111" t="s">
        <v>86</v>
      </c>
      <c r="D7" s="110">
        <v>1</v>
      </c>
      <c r="E7" s="110"/>
      <c r="F7" s="110"/>
      <c r="G7" s="110"/>
    </row>
    <row r="8" ht="40" customHeight="1" spans="1:7">
      <c r="A8" s="110">
        <v>6</v>
      </c>
      <c r="B8" s="111" t="s">
        <v>237</v>
      </c>
      <c r="C8" s="111" t="s">
        <v>86</v>
      </c>
      <c r="D8" s="110">
        <v>6</v>
      </c>
      <c r="E8" s="110"/>
      <c r="F8" s="110"/>
      <c r="G8" s="110"/>
    </row>
    <row r="9" ht="40" customHeight="1" spans="1:7">
      <c r="A9" s="110">
        <v>7</v>
      </c>
      <c r="B9" s="111" t="s">
        <v>238</v>
      </c>
      <c r="C9" s="111" t="s">
        <v>86</v>
      </c>
      <c r="D9" s="110">
        <v>1</v>
      </c>
      <c r="E9" s="110"/>
      <c r="F9" s="110"/>
      <c r="G9" s="110"/>
    </row>
    <row r="10" ht="40" customHeight="1" spans="1:7">
      <c r="A10" s="110">
        <v>8</v>
      </c>
      <c r="B10" s="111" t="s">
        <v>239</v>
      </c>
      <c r="C10" s="111" t="s">
        <v>86</v>
      </c>
      <c r="D10" s="110">
        <v>1</v>
      </c>
      <c r="E10" s="110" t="s">
        <v>240</v>
      </c>
      <c r="F10" s="110"/>
      <c r="G10" s="110"/>
    </row>
    <row r="11" ht="40" customHeight="1" spans="1:7">
      <c r="A11" s="110">
        <v>9</v>
      </c>
      <c r="B11" s="111" t="s">
        <v>241</v>
      </c>
      <c r="C11" s="111" t="s">
        <v>86</v>
      </c>
      <c r="D11" s="110">
        <v>1</v>
      </c>
      <c r="E11" s="110"/>
      <c r="F11" s="110"/>
      <c r="G11" s="110"/>
    </row>
    <row r="12" ht="40" customHeight="1" spans="1:7">
      <c r="A12" s="110">
        <v>10</v>
      </c>
      <c r="B12" s="111" t="s">
        <v>242</v>
      </c>
      <c r="C12" s="111" t="s">
        <v>86</v>
      </c>
      <c r="D12" s="110">
        <v>7</v>
      </c>
      <c r="E12" s="110"/>
      <c r="F12" s="110"/>
      <c r="G12" s="110"/>
    </row>
    <row r="13" ht="40" customHeight="1" spans="1:7">
      <c r="A13" s="110">
        <v>11</v>
      </c>
      <c r="B13" s="111" t="s">
        <v>243</v>
      </c>
      <c r="C13" s="111" t="s">
        <v>16</v>
      </c>
      <c r="D13" s="110">
        <v>1</v>
      </c>
      <c r="E13" s="110"/>
      <c r="F13" s="110"/>
      <c r="G13" s="110"/>
    </row>
    <row r="14" ht="40" customHeight="1" spans="1:7">
      <c r="A14" s="110">
        <v>12</v>
      </c>
      <c r="B14" s="111" t="s">
        <v>244</v>
      </c>
      <c r="C14" s="111" t="s">
        <v>16</v>
      </c>
      <c r="D14" s="110">
        <v>1</v>
      </c>
      <c r="E14" s="110"/>
      <c r="F14" s="110"/>
      <c r="G14" s="110"/>
    </row>
    <row r="15" ht="40" customHeight="1" spans="1:7">
      <c r="A15" s="110">
        <v>13</v>
      </c>
      <c r="B15" s="111" t="s">
        <v>245</v>
      </c>
      <c r="C15" s="111" t="s">
        <v>16</v>
      </c>
      <c r="D15" s="110">
        <v>1</v>
      </c>
      <c r="E15" s="110"/>
      <c r="F15" s="110"/>
      <c r="G15" s="110"/>
    </row>
    <row r="16" ht="40" customHeight="1" spans="1:7">
      <c r="A16" s="110">
        <v>14</v>
      </c>
      <c r="B16" s="111" t="s">
        <v>246</v>
      </c>
      <c r="C16" s="111" t="s">
        <v>16</v>
      </c>
      <c r="D16" s="110">
        <v>1</v>
      </c>
      <c r="E16" s="110"/>
      <c r="F16" s="110"/>
      <c r="G16" s="110"/>
    </row>
    <row r="17" ht="40" customHeight="1" spans="1:7">
      <c r="A17" s="110">
        <v>15</v>
      </c>
      <c r="B17" s="111" t="s">
        <v>225</v>
      </c>
      <c r="C17" s="111" t="s">
        <v>16</v>
      </c>
      <c r="D17" s="110">
        <v>1</v>
      </c>
      <c r="E17" s="110"/>
      <c r="F17" s="110"/>
      <c r="G17" s="110"/>
    </row>
    <row r="18" ht="40" customHeight="1" spans="1:7">
      <c r="A18" s="112" t="s">
        <v>61</v>
      </c>
      <c r="B18" s="113"/>
      <c r="C18" s="113"/>
      <c r="D18" s="113"/>
      <c r="E18" s="113"/>
      <c r="F18" s="113"/>
      <c r="G18" s="113"/>
    </row>
    <row r="19" ht="40" customHeight="1" spans="1:7">
      <c r="A19" s="114" t="s">
        <v>247</v>
      </c>
      <c r="B19" s="115"/>
      <c r="C19" s="115"/>
      <c r="D19" s="115"/>
      <c r="E19" s="115"/>
      <c r="F19" s="115"/>
      <c r="G19" s="115"/>
    </row>
    <row r="20" ht="40" customHeight="1" spans="1:7">
      <c r="A20" s="111" t="s">
        <v>1</v>
      </c>
      <c r="B20" s="111" t="s">
        <v>2</v>
      </c>
      <c r="C20" s="116" t="s">
        <v>5</v>
      </c>
      <c r="D20" s="111" t="s">
        <v>228</v>
      </c>
      <c r="E20" s="111" t="s">
        <v>229</v>
      </c>
      <c r="F20" s="111" t="s">
        <v>230</v>
      </c>
      <c r="G20" s="111" t="s">
        <v>9</v>
      </c>
    </row>
    <row r="21" ht="40" customHeight="1" spans="1:7">
      <c r="A21" s="110">
        <v>1</v>
      </c>
      <c r="B21" s="111" t="s">
        <v>248</v>
      </c>
      <c r="C21" s="111" t="s">
        <v>86</v>
      </c>
      <c r="D21" s="110">
        <v>216</v>
      </c>
      <c r="E21" s="110"/>
      <c r="F21" s="110"/>
      <c r="G21" s="110"/>
    </row>
    <row r="22" ht="40" customHeight="1" spans="1:7">
      <c r="A22" s="110">
        <v>2</v>
      </c>
      <c r="B22" s="111" t="s">
        <v>249</v>
      </c>
      <c r="C22" s="111" t="s">
        <v>233</v>
      </c>
      <c r="D22" s="110">
        <v>1</v>
      </c>
      <c r="E22" s="110"/>
      <c r="F22" s="110"/>
      <c r="G22" s="110"/>
    </row>
    <row r="23" ht="40" customHeight="1" spans="1:7">
      <c r="A23" s="110">
        <v>3</v>
      </c>
      <c r="B23" s="111" t="s">
        <v>234</v>
      </c>
      <c r="C23" s="111" t="s">
        <v>86</v>
      </c>
      <c r="D23" s="110">
        <v>12</v>
      </c>
      <c r="E23" s="110"/>
      <c r="F23" s="110"/>
      <c r="G23" s="110"/>
    </row>
    <row r="24" ht="40" customHeight="1" spans="1:7">
      <c r="A24" s="110">
        <v>4</v>
      </c>
      <c r="B24" s="111" t="s">
        <v>250</v>
      </c>
      <c r="C24" s="111" t="s">
        <v>233</v>
      </c>
      <c r="D24" s="110">
        <v>5</v>
      </c>
      <c r="E24" s="110"/>
      <c r="F24" s="110"/>
      <c r="G24" s="110"/>
    </row>
    <row r="25" ht="40" customHeight="1" spans="1:7">
      <c r="A25" s="110">
        <v>5</v>
      </c>
      <c r="B25" s="111" t="s">
        <v>236</v>
      </c>
      <c r="C25" s="111" t="s">
        <v>86</v>
      </c>
      <c r="D25" s="110">
        <v>1</v>
      </c>
      <c r="E25" s="110"/>
      <c r="F25" s="110"/>
      <c r="G25" s="110"/>
    </row>
    <row r="26" ht="40" customHeight="1" spans="1:7">
      <c r="A26" s="110">
        <v>6</v>
      </c>
      <c r="B26" s="111" t="s">
        <v>251</v>
      </c>
      <c r="C26" s="111" t="s">
        <v>86</v>
      </c>
      <c r="D26" s="110">
        <v>5</v>
      </c>
      <c r="E26" s="110"/>
      <c r="F26" s="110"/>
      <c r="G26" s="110"/>
    </row>
    <row r="27" ht="40" customHeight="1" spans="1:7">
      <c r="A27" s="110">
        <v>7</v>
      </c>
      <c r="B27" s="111" t="s">
        <v>238</v>
      </c>
      <c r="C27" s="111" t="s">
        <v>86</v>
      </c>
      <c r="D27" s="110">
        <v>1</v>
      </c>
      <c r="E27" s="110"/>
      <c r="F27" s="110"/>
      <c r="G27" s="110"/>
    </row>
    <row r="28" ht="40" customHeight="1" spans="1:7">
      <c r="A28" s="110">
        <v>8</v>
      </c>
      <c r="B28" s="111" t="s">
        <v>239</v>
      </c>
      <c r="C28" s="111" t="s">
        <v>86</v>
      </c>
      <c r="D28" s="110">
        <v>1</v>
      </c>
      <c r="E28" s="110"/>
      <c r="F28" s="110"/>
      <c r="G28" s="110"/>
    </row>
    <row r="29" ht="40" customHeight="1" spans="1:7">
      <c r="A29" s="110">
        <v>9</v>
      </c>
      <c r="B29" s="111" t="s">
        <v>241</v>
      </c>
      <c r="C29" s="111" t="s">
        <v>86</v>
      </c>
      <c r="D29" s="110">
        <v>1</v>
      </c>
      <c r="E29" s="110"/>
      <c r="F29" s="110"/>
      <c r="G29" s="110"/>
    </row>
    <row r="30" ht="40" customHeight="1" spans="1:7">
      <c r="A30" s="110">
        <v>10</v>
      </c>
      <c r="B30" s="111" t="s">
        <v>242</v>
      </c>
      <c r="C30" s="111" t="s">
        <v>86</v>
      </c>
      <c r="D30" s="110">
        <v>6</v>
      </c>
      <c r="E30" s="110"/>
      <c r="F30" s="110"/>
      <c r="G30" s="110"/>
    </row>
    <row r="31" ht="40" customHeight="1" spans="1:7">
      <c r="A31" s="117">
        <v>11</v>
      </c>
      <c r="B31" s="118" t="s">
        <v>243</v>
      </c>
      <c r="C31" s="118" t="s">
        <v>16</v>
      </c>
      <c r="D31" s="117">
        <v>1</v>
      </c>
      <c r="E31" s="117"/>
      <c r="F31" s="117"/>
      <c r="G31" s="117"/>
    </row>
    <row r="32" ht="40" customHeight="1" spans="1:7">
      <c r="A32" s="110">
        <v>12</v>
      </c>
      <c r="B32" s="111" t="s">
        <v>245</v>
      </c>
      <c r="C32" s="111" t="s">
        <v>16</v>
      </c>
      <c r="D32" s="110">
        <v>1</v>
      </c>
      <c r="E32" s="110"/>
      <c r="F32" s="110"/>
      <c r="G32" s="110"/>
    </row>
    <row r="33" ht="40" customHeight="1" spans="1:7">
      <c r="A33" s="110">
        <v>13</v>
      </c>
      <c r="B33" s="111" t="s">
        <v>225</v>
      </c>
      <c r="C33" s="111" t="s">
        <v>16</v>
      </c>
      <c r="D33" s="110">
        <v>1</v>
      </c>
      <c r="E33" s="110"/>
      <c r="F33" s="110"/>
      <c r="G33" s="110"/>
    </row>
    <row r="34" ht="40" customHeight="1" spans="1:7">
      <c r="A34" s="110">
        <v>14</v>
      </c>
      <c r="B34" s="111" t="s">
        <v>246</v>
      </c>
      <c r="C34" s="111" t="s">
        <v>16</v>
      </c>
      <c r="D34" s="110">
        <v>1</v>
      </c>
      <c r="E34" s="110"/>
      <c r="F34" s="110"/>
      <c r="G34" s="110"/>
    </row>
    <row r="35" ht="40" customHeight="1" spans="1:7">
      <c r="A35" s="119" t="s">
        <v>61</v>
      </c>
      <c r="B35" s="120"/>
      <c r="C35" s="120"/>
      <c r="D35" s="120"/>
      <c r="E35" s="121"/>
      <c r="F35" s="113"/>
      <c r="G35" s="113"/>
    </row>
    <row r="36" ht="40" customHeight="1" spans="1:7">
      <c r="A36" s="122" t="s">
        <v>252</v>
      </c>
      <c r="B36" s="123"/>
      <c r="C36" s="123"/>
      <c r="D36" s="123"/>
      <c r="E36" s="124"/>
      <c r="F36" s="125"/>
      <c r="G36" s="125"/>
    </row>
    <row r="37" ht="40" customHeight="1"/>
    <row r="38" ht="40" customHeight="1"/>
    <row r="39" ht="40" customHeight="1"/>
  </sheetData>
  <sheetProtection formatCells="0" formatColumns="0" formatRows="0" insertRows="0" insertColumns="0" insertHyperlinks="0" deleteColumns="0" deleteRows="0" sort="0" autoFilter="0" pivotTables="0"/>
  <mergeCells count="5">
    <mergeCell ref="A1:G1"/>
    <mergeCell ref="A18:E18"/>
    <mergeCell ref="A19:G19"/>
    <mergeCell ref="A35:E35"/>
    <mergeCell ref="A36:E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6"/>
  <sheetViews>
    <sheetView view="pageBreakPreview" zoomScaleNormal="100" workbookViewId="0">
      <pane ySplit="2" topLeftCell="A3" activePane="bottomLeft" state="frozen"/>
      <selection/>
      <selection pane="bottomLeft" activeCell="E6" sqref="E6"/>
    </sheetView>
  </sheetViews>
  <sheetFormatPr defaultColWidth="8.89166666666667" defaultRowHeight="40" customHeight="1"/>
  <cols>
    <col min="1" max="1" width="6.63333333333333" style="89" customWidth="1"/>
    <col min="2" max="2" width="42.1333333333333" style="89" customWidth="1"/>
    <col min="3" max="3" width="34.6333333333333" style="90" customWidth="1"/>
    <col min="4" max="4" width="14.5" style="89" customWidth="1"/>
    <col min="5" max="5" width="6.74166666666667" style="89" customWidth="1"/>
    <col min="6" max="6" width="9.40833333333333" style="91" customWidth="1"/>
    <col min="7" max="7" width="7.78333333333333" style="89" customWidth="1"/>
    <col min="8" max="8" width="9.25833333333333" style="92" customWidth="1"/>
    <col min="9" max="9" width="20.25" style="89" customWidth="1"/>
    <col min="10" max="10" width="8.89166666666667" style="1"/>
    <col min="11" max="11" width="9.38333333333333" style="1"/>
    <col min="12" max="16384" width="8.89166666666667" style="1"/>
  </cols>
  <sheetData>
    <row r="1" s="9" customFormat="1" customHeight="1" spans="1:9">
      <c r="A1" s="93" t="s">
        <v>253</v>
      </c>
      <c r="B1" s="14"/>
      <c r="C1" s="15"/>
      <c r="D1" s="14"/>
      <c r="E1" s="14"/>
      <c r="F1" s="16"/>
      <c r="G1" s="14"/>
      <c r="H1" s="17"/>
      <c r="I1" s="14"/>
    </row>
    <row r="2" s="9" customFormat="1" customHeight="1" spans="1:9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21" t="s">
        <v>6</v>
      </c>
      <c r="G2" s="22" t="s">
        <v>7</v>
      </c>
      <c r="H2" s="22" t="s">
        <v>8</v>
      </c>
      <c r="I2" s="32" t="s">
        <v>9</v>
      </c>
    </row>
    <row r="3" s="9" customFormat="1" customHeight="1" spans="1:9">
      <c r="A3" s="28" t="s">
        <v>254</v>
      </c>
      <c r="B3" s="24"/>
      <c r="C3" s="25"/>
      <c r="D3" s="24"/>
      <c r="E3" s="24"/>
      <c r="F3" s="26"/>
      <c r="G3" s="24"/>
      <c r="H3" s="27"/>
      <c r="I3" s="24"/>
    </row>
    <row r="4" s="9" customFormat="1" customHeight="1" spans="1:9">
      <c r="A4" s="24">
        <v>1</v>
      </c>
      <c r="B4" s="28" t="s">
        <v>255</v>
      </c>
      <c r="C4" s="29" t="s">
        <v>12</v>
      </c>
      <c r="D4" s="24"/>
      <c r="E4" s="28" t="s">
        <v>13</v>
      </c>
      <c r="F4" s="26">
        <v>11.984</v>
      </c>
      <c r="G4" s="24"/>
      <c r="H4" s="27"/>
      <c r="I4" s="24"/>
    </row>
    <row r="5" s="9" customFormat="1" customHeight="1" spans="1:9">
      <c r="A5" s="24">
        <v>2</v>
      </c>
      <c r="B5" s="28" t="s">
        <v>256</v>
      </c>
      <c r="C5" s="29" t="s">
        <v>12</v>
      </c>
      <c r="D5" s="24"/>
      <c r="E5" s="28" t="s">
        <v>13</v>
      </c>
      <c r="F5" s="26">
        <v>55.49</v>
      </c>
      <c r="G5" s="24"/>
      <c r="H5" s="27"/>
      <c r="I5" s="24"/>
    </row>
    <row r="6" s="9" customFormat="1" customHeight="1" spans="1:9">
      <c r="A6" s="24">
        <v>3</v>
      </c>
      <c r="B6" s="28" t="s">
        <v>257</v>
      </c>
      <c r="C6" s="29" t="s">
        <v>12</v>
      </c>
      <c r="D6" s="24"/>
      <c r="E6" s="28" t="s">
        <v>13</v>
      </c>
      <c r="F6" s="26">
        <v>18.1</v>
      </c>
      <c r="G6" s="24"/>
      <c r="H6" s="27"/>
      <c r="I6" s="24"/>
    </row>
    <row r="7" s="9" customFormat="1" customHeight="1" spans="1:9">
      <c r="A7" s="24">
        <v>4</v>
      </c>
      <c r="B7" s="28" t="s">
        <v>258</v>
      </c>
      <c r="C7" s="29" t="s">
        <v>12</v>
      </c>
      <c r="D7" s="24"/>
      <c r="E7" s="28" t="s">
        <v>13</v>
      </c>
      <c r="F7" s="26">
        <v>18.1</v>
      </c>
      <c r="G7" s="24"/>
      <c r="H7" s="27"/>
      <c r="I7" s="24"/>
    </row>
    <row r="8" s="9" customFormat="1" customHeight="1" spans="1:9">
      <c r="A8" s="24">
        <v>5</v>
      </c>
      <c r="B8" s="28" t="s">
        <v>259</v>
      </c>
      <c r="C8" s="29" t="s">
        <v>12</v>
      </c>
      <c r="D8" s="24"/>
      <c r="E8" s="28" t="s">
        <v>77</v>
      </c>
      <c r="F8" s="26">
        <v>1</v>
      </c>
      <c r="G8" s="24"/>
      <c r="H8" s="27"/>
      <c r="I8" s="24"/>
    </row>
    <row r="9" s="9" customFormat="1" customHeight="1" spans="1:9">
      <c r="A9" s="24">
        <v>6</v>
      </c>
      <c r="B9" s="28" t="s">
        <v>260</v>
      </c>
      <c r="C9" s="29" t="s">
        <v>12</v>
      </c>
      <c r="D9" s="24"/>
      <c r="E9" s="28" t="s">
        <v>77</v>
      </c>
      <c r="F9" s="26">
        <v>1</v>
      </c>
      <c r="G9" s="24"/>
      <c r="H9" s="27"/>
      <c r="I9" s="24"/>
    </row>
    <row r="10" s="9" customFormat="1" customHeight="1" spans="1:9">
      <c r="A10" s="24">
        <v>7</v>
      </c>
      <c r="B10" s="28" t="s">
        <v>261</v>
      </c>
      <c r="C10" s="29" t="s">
        <v>12</v>
      </c>
      <c r="D10" s="24"/>
      <c r="E10" s="28" t="s">
        <v>141</v>
      </c>
      <c r="F10" s="26">
        <v>17.34</v>
      </c>
      <c r="G10" s="24"/>
      <c r="H10" s="27"/>
      <c r="I10" s="24"/>
    </row>
    <row r="11" s="9" customFormat="1" customHeight="1" spans="1:9">
      <c r="A11" s="24">
        <v>8</v>
      </c>
      <c r="B11" s="28" t="s">
        <v>262</v>
      </c>
      <c r="C11" s="29" t="s">
        <v>12</v>
      </c>
      <c r="D11" s="24"/>
      <c r="E11" s="28" t="s">
        <v>180</v>
      </c>
      <c r="F11" s="26">
        <v>2</v>
      </c>
      <c r="G11" s="24"/>
      <c r="H11" s="27"/>
      <c r="I11" s="24"/>
    </row>
    <row r="12" s="9" customFormat="1" customHeight="1" spans="1:9">
      <c r="A12" s="24">
        <v>9</v>
      </c>
      <c r="B12" s="28" t="s">
        <v>15</v>
      </c>
      <c r="C12" s="29" t="s">
        <v>12</v>
      </c>
      <c r="D12" s="24"/>
      <c r="E12" s="28" t="s">
        <v>50</v>
      </c>
      <c r="F12" s="26">
        <v>2</v>
      </c>
      <c r="G12" s="24"/>
      <c r="H12" s="27"/>
      <c r="I12" s="24"/>
    </row>
    <row r="13" s="9" customFormat="1" customHeight="1" spans="1:9">
      <c r="A13" s="24">
        <v>10</v>
      </c>
      <c r="B13" s="28" t="s">
        <v>263</v>
      </c>
      <c r="C13" s="29" t="s">
        <v>12</v>
      </c>
      <c r="D13" s="24"/>
      <c r="E13" s="28" t="s">
        <v>16</v>
      </c>
      <c r="F13" s="26">
        <v>1</v>
      </c>
      <c r="G13" s="24"/>
      <c r="H13" s="27"/>
      <c r="I13" s="24"/>
    </row>
    <row r="14" s="9" customFormat="1" customHeight="1" spans="1:9">
      <c r="A14" s="24">
        <v>11</v>
      </c>
      <c r="B14" s="28" t="s">
        <v>264</v>
      </c>
      <c r="C14" s="29" t="s">
        <v>12</v>
      </c>
      <c r="D14" s="24"/>
      <c r="E14" s="28" t="s">
        <v>13</v>
      </c>
      <c r="F14" s="26">
        <v>16.26</v>
      </c>
      <c r="G14" s="24"/>
      <c r="H14" s="27"/>
      <c r="I14" s="24"/>
    </row>
    <row r="15" s="9" customFormat="1" customHeight="1" spans="1:9">
      <c r="A15" s="24">
        <v>12</v>
      </c>
      <c r="B15" s="28" t="s">
        <v>265</v>
      </c>
      <c r="C15" s="29" t="s">
        <v>12</v>
      </c>
      <c r="D15" s="24"/>
      <c r="E15" s="28" t="s">
        <v>13</v>
      </c>
      <c r="F15" s="26">
        <v>0.68</v>
      </c>
      <c r="G15" s="24"/>
      <c r="H15" s="27"/>
      <c r="I15" s="24"/>
    </row>
    <row r="16" s="9" customFormat="1" customHeight="1" spans="1:9">
      <c r="A16" s="24">
        <v>13</v>
      </c>
      <c r="B16" s="28" t="s">
        <v>266</v>
      </c>
      <c r="C16" s="30" t="s">
        <v>267</v>
      </c>
      <c r="D16" s="24"/>
      <c r="E16" s="28" t="s">
        <v>13</v>
      </c>
      <c r="F16" s="26">
        <v>0.68</v>
      </c>
      <c r="G16" s="24"/>
      <c r="H16" s="27"/>
      <c r="I16" s="24"/>
    </row>
    <row r="17" s="9" customFormat="1" customHeight="1" spans="1:9">
      <c r="A17" s="24">
        <v>14</v>
      </c>
      <c r="B17" s="28" t="s">
        <v>268</v>
      </c>
      <c r="C17" s="29"/>
      <c r="D17" s="24"/>
      <c r="E17" s="28" t="s">
        <v>13</v>
      </c>
      <c r="F17" s="26">
        <v>9.87</v>
      </c>
      <c r="G17" s="24"/>
      <c r="H17" s="27"/>
      <c r="I17" s="24"/>
    </row>
    <row r="18" s="9" customFormat="1" customHeight="1" spans="1:9">
      <c r="A18" s="24">
        <v>15</v>
      </c>
      <c r="B18" s="28" t="s">
        <v>269</v>
      </c>
      <c r="C18" s="30" t="s">
        <v>270</v>
      </c>
      <c r="D18" s="24"/>
      <c r="E18" s="28" t="s">
        <v>13</v>
      </c>
      <c r="F18" s="26">
        <v>36.59</v>
      </c>
      <c r="G18" s="24"/>
      <c r="H18" s="27"/>
      <c r="I18" s="24"/>
    </row>
    <row r="19" s="9" customFormat="1" customHeight="1" spans="1:9">
      <c r="A19" s="24">
        <v>16</v>
      </c>
      <c r="B19" s="28" t="s">
        <v>40</v>
      </c>
      <c r="C19" s="29" t="s">
        <v>271</v>
      </c>
      <c r="D19" s="24"/>
      <c r="E19" s="28" t="s">
        <v>13</v>
      </c>
      <c r="F19" s="26">
        <v>15.84</v>
      </c>
      <c r="G19" s="24"/>
      <c r="H19" s="27"/>
      <c r="I19" s="24"/>
    </row>
    <row r="20" s="9" customFormat="1" customHeight="1" spans="1:9">
      <c r="A20" s="24">
        <v>17</v>
      </c>
      <c r="B20" s="28" t="s">
        <v>42</v>
      </c>
      <c r="C20" s="29" t="s">
        <v>272</v>
      </c>
      <c r="D20" s="29" t="s">
        <v>39</v>
      </c>
      <c r="E20" s="28" t="s">
        <v>13</v>
      </c>
      <c r="F20" s="26">
        <v>63.14</v>
      </c>
      <c r="G20" s="24"/>
      <c r="H20" s="27"/>
      <c r="I20" s="24"/>
    </row>
    <row r="21" s="9" customFormat="1" customHeight="1" spans="1:9">
      <c r="A21" s="24">
        <v>18</v>
      </c>
      <c r="B21" s="28" t="s">
        <v>44</v>
      </c>
      <c r="C21" s="29" t="s">
        <v>273</v>
      </c>
      <c r="D21" s="29" t="s">
        <v>39</v>
      </c>
      <c r="E21" s="28" t="s">
        <v>13</v>
      </c>
      <c r="F21" s="26">
        <v>15.84</v>
      </c>
      <c r="G21" s="24"/>
      <c r="H21" s="27"/>
      <c r="I21" s="24"/>
    </row>
    <row r="22" s="9" customFormat="1" customHeight="1" spans="1:9">
      <c r="A22" s="24">
        <v>19</v>
      </c>
      <c r="B22" s="28" t="s">
        <v>274</v>
      </c>
      <c r="C22" s="29" t="s">
        <v>275</v>
      </c>
      <c r="D22" s="24" t="s">
        <v>276</v>
      </c>
      <c r="E22" s="28" t="s">
        <v>13</v>
      </c>
      <c r="F22" s="26">
        <v>1.29</v>
      </c>
      <c r="G22" s="24"/>
      <c r="H22" s="27"/>
      <c r="I22" s="24"/>
    </row>
    <row r="23" s="9" customFormat="1" customHeight="1" spans="1:9">
      <c r="A23" s="24">
        <v>20</v>
      </c>
      <c r="B23" s="28" t="s">
        <v>277</v>
      </c>
      <c r="C23" s="29" t="s">
        <v>278</v>
      </c>
      <c r="D23" s="24" t="s">
        <v>279</v>
      </c>
      <c r="E23" s="28" t="s">
        <v>13</v>
      </c>
      <c r="F23" s="26">
        <v>4.75</v>
      </c>
      <c r="G23" s="24"/>
      <c r="H23" s="27"/>
      <c r="I23" s="24"/>
    </row>
    <row r="24" s="9" customFormat="1" customHeight="1" spans="1:9">
      <c r="A24" s="24">
        <v>21</v>
      </c>
      <c r="B24" s="28" t="s">
        <v>35</v>
      </c>
      <c r="C24" s="29" t="s">
        <v>271</v>
      </c>
      <c r="D24" s="24"/>
      <c r="E24" s="28" t="s">
        <v>13</v>
      </c>
      <c r="F24" s="26">
        <v>63.14</v>
      </c>
      <c r="G24" s="24"/>
      <c r="H24" s="27"/>
      <c r="I24" s="24"/>
    </row>
    <row r="25" s="9" customFormat="1" customHeight="1" spans="1:9">
      <c r="A25" s="24">
        <v>22</v>
      </c>
      <c r="B25" s="28" t="s">
        <v>37</v>
      </c>
      <c r="C25" s="29" t="s">
        <v>43</v>
      </c>
      <c r="D25" s="29" t="s">
        <v>39</v>
      </c>
      <c r="E25" s="28" t="s">
        <v>13</v>
      </c>
      <c r="F25" s="26">
        <v>63.14</v>
      </c>
      <c r="G25" s="24"/>
      <c r="H25" s="27"/>
      <c r="I25" s="24"/>
    </row>
    <row r="26" s="9" customFormat="1" customHeight="1" spans="1:9">
      <c r="A26" s="24">
        <v>23</v>
      </c>
      <c r="B26" s="28" t="s">
        <v>38</v>
      </c>
      <c r="C26" s="29" t="s">
        <v>280</v>
      </c>
      <c r="D26" s="29" t="s">
        <v>39</v>
      </c>
      <c r="E26" s="28" t="s">
        <v>13</v>
      </c>
      <c r="F26" s="26">
        <v>63.14</v>
      </c>
      <c r="G26" s="24"/>
      <c r="H26" s="27"/>
      <c r="I26" s="24"/>
    </row>
    <row r="27" s="9" customFormat="1" customHeight="1" spans="1:9">
      <c r="A27" s="24">
        <v>24</v>
      </c>
      <c r="B27" s="28" t="s">
        <v>281</v>
      </c>
      <c r="C27" s="29" t="s">
        <v>282</v>
      </c>
      <c r="D27" s="24" t="s">
        <v>283</v>
      </c>
      <c r="E27" s="28" t="s">
        <v>13</v>
      </c>
      <c r="F27" s="26">
        <v>6.4</v>
      </c>
      <c r="G27" s="24"/>
      <c r="H27" s="27"/>
      <c r="I27" s="24"/>
    </row>
    <row r="28" s="9" customFormat="1" customHeight="1" spans="1:9">
      <c r="A28" s="24">
        <v>25</v>
      </c>
      <c r="B28" s="28" t="s">
        <v>284</v>
      </c>
      <c r="C28" s="29" t="s">
        <v>285</v>
      </c>
      <c r="D28" s="24"/>
      <c r="E28" s="28" t="s">
        <v>13</v>
      </c>
      <c r="F28" s="26">
        <v>2.01</v>
      </c>
      <c r="G28" s="24"/>
      <c r="H28" s="27"/>
      <c r="I28" s="24"/>
    </row>
    <row r="29" s="9" customFormat="1" customHeight="1" spans="1:9">
      <c r="A29" s="24">
        <v>26</v>
      </c>
      <c r="B29" s="28" t="s">
        <v>286</v>
      </c>
      <c r="C29" s="29" t="s">
        <v>287</v>
      </c>
      <c r="D29" s="24" t="s">
        <v>288</v>
      </c>
      <c r="E29" s="28" t="s">
        <v>13</v>
      </c>
      <c r="F29" s="26">
        <v>8.03</v>
      </c>
      <c r="G29" s="24"/>
      <c r="H29" s="27"/>
      <c r="I29" s="24"/>
    </row>
    <row r="30" s="9" customFormat="1" customHeight="1" spans="1:9">
      <c r="A30" s="24">
        <v>27</v>
      </c>
      <c r="B30" s="28" t="s">
        <v>289</v>
      </c>
      <c r="C30" s="29" t="s">
        <v>290</v>
      </c>
      <c r="D30" s="24"/>
      <c r="E30" s="28" t="s">
        <v>13</v>
      </c>
      <c r="F30" s="26">
        <v>41.69</v>
      </c>
      <c r="G30" s="24"/>
      <c r="H30" s="27"/>
      <c r="I30" s="24"/>
    </row>
    <row r="31" s="9" customFormat="1" customHeight="1" spans="1:9">
      <c r="A31" s="24">
        <v>28</v>
      </c>
      <c r="B31" s="28" t="s">
        <v>291</v>
      </c>
      <c r="C31" s="29" t="s">
        <v>282</v>
      </c>
      <c r="D31" s="24" t="s">
        <v>283</v>
      </c>
      <c r="E31" s="28" t="s">
        <v>13</v>
      </c>
      <c r="F31" s="26">
        <v>18.1</v>
      </c>
      <c r="G31" s="24"/>
      <c r="H31" s="27"/>
      <c r="I31" s="24"/>
    </row>
    <row r="32" s="9" customFormat="1" customHeight="1" spans="1:9">
      <c r="A32" s="24">
        <v>29</v>
      </c>
      <c r="B32" s="28" t="s">
        <v>292</v>
      </c>
      <c r="C32" s="29" t="s">
        <v>293</v>
      </c>
      <c r="D32" s="24" t="s">
        <v>283</v>
      </c>
      <c r="E32" s="28" t="s">
        <v>13</v>
      </c>
      <c r="F32" s="26">
        <v>2.01</v>
      </c>
      <c r="G32" s="24"/>
      <c r="H32" s="27"/>
      <c r="I32" s="24"/>
    </row>
    <row r="33" s="1" customFormat="1" customHeight="1" spans="1:9">
      <c r="A33" s="24">
        <v>30</v>
      </c>
      <c r="B33" s="28" t="s">
        <v>294</v>
      </c>
      <c r="C33" s="29" t="s">
        <v>293</v>
      </c>
      <c r="D33" s="24"/>
      <c r="E33" s="28" t="s">
        <v>26</v>
      </c>
      <c r="F33" s="26">
        <v>8.12</v>
      </c>
      <c r="G33" s="24"/>
      <c r="H33" s="27"/>
      <c r="I33" s="24"/>
    </row>
    <row r="34" s="9" customFormat="1" customHeight="1" spans="1:9">
      <c r="A34" s="24">
        <v>31</v>
      </c>
      <c r="B34" s="28" t="s">
        <v>295</v>
      </c>
      <c r="C34" s="29" t="s">
        <v>296</v>
      </c>
      <c r="D34" s="24"/>
      <c r="E34" s="28" t="s">
        <v>13</v>
      </c>
      <c r="F34" s="26">
        <v>32.38</v>
      </c>
      <c r="G34" s="24"/>
      <c r="H34" s="27"/>
      <c r="I34" s="24"/>
    </row>
    <row r="35" s="9" customFormat="1" customHeight="1" spans="1:9">
      <c r="A35" s="24">
        <v>32</v>
      </c>
      <c r="B35" s="28" t="s">
        <v>297</v>
      </c>
      <c r="C35" s="29" t="s">
        <v>298</v>
      </c>
      <c r="D35" s="24" t="s">
        <v>283</v>
      </c>
      <c r="E35" s="28" t="s">
        <v>13</v>
      </c>
      <c r="F35" s="26">
        <v>21.58</v>
      </c>
      <c r="G35" s="24"/>
      <c r="H35" s="27"/>
      <c r="I35" s="24"/>
    </row>
    <row r="36" s="9" customFormat="1" customHeight="1" spans="1:9">
      <c r="A36" s="24">
        <v>33</v>
      </c>
      <c r="B36" s="28" t="s">
        <v>299</v>
      </c>
      <c r="C36" s="29" t="s">
        <v>300</v>
      </c>
      <c r="D36" s="24"/>
      <c r="E36" s="28" t="s">
        <v>13</v>
      </c>
      <c r="F36" s="26">
        <v>2.01</v>
      </c>
      <c r="G36" s="24"/>
      <c r="H36" s="27"/>
      <c r="I36" s="24"/>
    </row>
    <row r="37" s="9" customFormat="1" customHeight="1" spans="1:9">
      <c r="A37" s="24">
        <v>34</v>
      </c>
      <c r="B37" s="28" t="s">
        <v>301</v>
      </c>
      <c r="C37" s="29" t="s">
        <v>302</v>
      </c>
      <c r="D37" s="24"/>
      <c r="E37" s="28" t="s">
        <v>13</v>
      </c>
      <c r="F37" s="26">
        <v>0.48</v>
      </c>
      <c r="G37" s="24"/>
      <c r="H37" s="27"/>
      <c r="I37" s="24"/>
    </row>
    <row r="38" s="9" customFormat="1" customHeight="1" spans="1:9">
      <c r="A38" s="24">
        <v>35</v>
      </c>
      <c r="B38" s="28" t="s">
        <v>303</v>
      </c>
      <c r="C38" s="29" t="s">
        <v>128</v>
      </c>
      <c r="D38" s="24" t="s">
        <v>304</v>
      </c>
      <c r="E38" s="28" t="s">
        <v>50</v>
      </c>
      <c r="F38" s="26">
        <v>1</v>
      </c>
      <c r="G38" s="24"/>
      <c r="H38" s="27"/>
      <c r="I38" s="24"/>
    </row>
    <row r="39" s="9" customFormat="1" customHeight="1" spans="1:9">
      <c r="A39" s="24">
        <v>36</v>
      </c>
      <c r="B39" s="28" t="s">
        <v>305</v>
      </c>
      <c r="C39" s="29" t="s">
        <v>306</v>
      </c>
      <c r="D39" s="24"/>
      <c r="E39" s="28" t="s">
        <v>50</v>
      </c>
      <c r="F39" s="26">
        <v>1</v>
      </c>
      <c r="G39" s="24"/>
      <c r="H39" s="27"/>
      <c r="I39" s="24"/>
    </row>
    <row r="40" s="9" customFormat="1" customHeight="1" spans="1:9">
      <c r="A40" s="24">
        <v>37</v>
      </c>
      <c r="B40" s="28" t="s">
        <v>307</v>
      </c>
      <c r="C40" s="30" t="s">
        <v>308</v>
      </c>
      <c r="D40" s="24" t="s">
        <v>304</v>
      </c>
      <c r="E40" s="28" t="s">
        <v>50</v>
      </c>
      <c r="F40" s="26">
        <v>1</v>
      </c>
      <c r="G40" s="24"/>
      <c r="H40" s="27"/>
      <c r="I40" s="24"/>
    </row>
    <row r="41" s="9" customFormat="1" customHeight="1" spans="1:9">
      <c r="A41" s="24">
        <v>38</v>
      </c>
      <c r="B41" s="28" t="s">
        <v>155</v>
      </c>
      <c r="C41" s="29" t="s">
        <v>128</v>
      </c>
      <c r="D41" s="24" t="s">
        <v>304</v>
      </c>
      <c r="E41" s="28" t="s">
        <v>77</v>
      </c>
      <c r="F41" s="26">
        <v>1</v>
      </c>
      <c r="G41" s="24"/>
      <c r="H41" s="27"/>
      <c r="I41" s="24"/>
    </row>
    <row r="42" s="9" customFormat="1" customHeight="1" spans="1:9">
      <c r="A42" s="24">
        <v>39</v>
      </c>
      <c r="B42" s="28" t="s">
        <v>309</v>
      </c>
      <c r="C42" s="30" t="s">
        <v>308</v>
      </c>
      <c r="D42" s="24" t="s">
        <v>304</v>
      </c>
      <c r="E42" s="28" t="s">
        <v>50</v>
      </c>
      <c r="F42" s="26">
        <v>1</v>
      </c>
      <c r="G42" s="24"/>
      <c r="H42" s="27"/>
      <c r="I42" s="24"/>
    </row>
    <row r="43" s="9" customFormat="1" customHeight="1" spans="1:9">
      <c r="A43" s="24">
        <v>40</v>
      </c>
      <c r="B43" s="28" t="s">
        <v>310</v>
      </c>
      <c r="C43" s="29" t="s">
        <v>128</v>
      </c>
      <c r="D43" s="28" t="s">
        <v>311</v>
      </c>
      <c r="E43" s="28" t="s">
        <v>50</v>
      </c>
      <c r="F43" s="26">
        <v>2</v>
      </c>
      <c r="G43" s="24"/>
      <c r="H43" s="27"/>
      <c r="I43" s="24"/>
    </row>
    <row r="44" s="9" customFormat="1" customHeight="1" spans="1:9">
      <c r="A44" s="24">
        <v>41</v>
      </c>
      <c r="B44" s="28" t="s">
        <v>312</v>
      </c>
      <c r="C44" s="29" t="s">
        <v>128</v>
      </c>
      <c r="D44" s="24" t="s">
        <v>304</v>
      </c>
      <c r="E44" s="28" t="s">
        <v>50</v>
      </c>
      <c r="F44" s="26">
        <v>1</v>
      </c>
      <c r="G44" s="24"/>
      <c r="H44" s="27"/>
      <c r="I44" s="24"/>
    </row>
    <row r="45" s="9" customFormat="1" customHeight="1" spans="1:9">
      <c r="A45" s="24">
        <v>42</v>
      </c>
      <c r="B45" s="28" t="s">
        <v>151</v>
      </c>
      <c r="C45" s="29" t="s">
        <v>128</v>
      </c>
      <c r="D45" s="24" t="s">
        <v>304</v>
      </c>
      <c r="E45" s="28" t="s">
        <v>50</v>
      </c>
      <c r="F45" s="26">
        <v>1</v>
      </c>
      <c r="G45" s="24"/>
      <c r="H45" s="27"/>
      <c r="I45" s="24"/>
    </row>
    <row r="46" s="9" customFormat="1" customHeight="1" spans="1:9">
      <c r="A46" s="24">
        <v>43</v>
      </c>
      <c r="B46" s="28" t="s">
        <v>313</v>
      </c>
      <c r="C46" s="29" t="s">
        <v>128</v>
      </c>
      <c r="D46" s="24" t="s">
        <v>304</v>
      </c>
      <c r="E46" s="28" t="s">
        <v>50</v>
      </c>
      <c r="F46" s="26">
        <v>1</v>
      </c>
      <c r="G46" s="24"/>
      <c r="H46" s="27"/>
      <c r="I46" s="24"/>
    </row>
    <row r="47" s="9" customFormat="1" customHeight="1" spans="1:9">
      <c r="A47" s="24">
        <v>44</v>
      </c>
      <c r="B47" s="28" t="s">
        <v>314</v>
      </c>
      <c r="C47" s="29" t="s">
        <v>128</v>
      </c>
      <c r="D47" s="24"/>
      <c r="E47" s="28" t="s">
        <v>190</v>
      </c>
      <c r="F47" s="26">
        <v>1</v>
      </c>
      <c r="G47" s="24"/>
      <c r="H47" s="27"/>
      <c r="I47" s="24"/>
    </row>
    <row r="48" s="9" customFormat="1" customHeight="1" spans="1:9">
      <c r="A48" s="24">
        <v>45</v>
      </c>
      <c r="B48" s="28" t="s">
        <v>204</v>
      </c>
      <c r="C48" s="29" t="s">
        <v>315</v>
      </c>
      <c r="D48" s="24"/>
      <c r="E48" s="28" t="s">
        <v>190</v>
      </c>
      <c r="F48" s="26">
        <v>1</v>
      </c>
      <c r="G48" s="24"/>
      <c r="H48" s="27"/>
      <c r="I48" s="24"/>
    </row>
    <row r="49" s="9" customFormat="1" customHeight="1" spans="1:9">
      <c r="A49" s="24">
        <v>46</v>
      </c>
      <c r="B49" s="28" t="s">
        <v>145</v>
      </c>
      <c r="C49" s="29" t="s">
        <v>128</v>
      </c>
      <c r="D49" s="28" t="s">
        <v>311</v>
      </c>
      <c r="E49" s="28" t="s">
        <v>50</v>
      </c>
      <c r="F49" s="26">
        <v>8</v>
      </c>
      <c r="G49" s="24"/>
      <c r="H49" s="27"/>
      <c r="I49" s="24"/>
    </row>
    <row r="50" s="9" customFormat="1" ht="84" spans="1:9">
      <c r="A50" s="24">
        <v>47</v>
      </c>
      <c r="B50" s="28" t="s">
        <v>316</v>
      </c>
      <c r="C50" s="30" t="s">
        <v>317</v>
      </c>
      <c r="D50" s="24"/>
      <c r="E50" s="28" t="s">
        <v>50</v>
      </c>
      <c r="F50" s="26">
        <v>2</v>
      </c>
      <c r="G50" s="24"/>
      <c r="H50" s="27"/>
      <c r="I50" s="24"/>
    </row>
    <row r="51" s="9" customFormat="1" customHeight="1" spans="1:9">
      <c r="A51" s="24">
        <v>48</v>
      </c>
      <c r="B51" s="28" t="s">
        <v>318</v>
      </c>
      <c r="C51" s="29" t="s">
        <v>319</v>
      </c>
      <c r="D51" s="24"/>
      <c r="E51" s="28" t="s">
        <v>50</v>
      </c>
      <c r="F51" s="26">
        <v>2</v>
      </c>
      <c r="G51" s="24"/>
      <c r="H51" s="27"/>
      <c r="I51" s="24"/>
    </row>
    <row r="52" s="9" customFormat="1" customHeight="1" spans="1:9">
      <c r="A52" s="24">
        <v>49</v>
      </c>
      <c r="B52" s="28" t="s">
        <v>320</v>
      </c>
      <c r="C52" s="29" t="s">
        <v>128</v>
      </c>
      <c r="D52" s="28" t="s">
        <v>311</v>
      </c>
      <c r="E52" s="28" t="s">
        <v>50</v>
      </c>
      <c r="F52" s="26">
        <v>2</v>
      </c>
      <c r="G52" s="24"/>
      <c r="H52" s="27"/>
      <c r="I52" s="24"/>
    </row>
    <row r="53" s="9" customFormat="1" customHeight="1" spans="1:9">
      <c r="A53" s="24">
        <v>50</v>
      </c>
      <c r="B53" s="28" t="s">
        <v>47</v>
      </c>
      <c r="C53" s="29" t="s">
        <v>128</v>
      </c>
      <c r="D53" s="28" t="s">
        <v>311</v>
      </c>
      <c r="E53" s="28" t="s">
        <v>50</v>
      </c>
      <c r="F53" s="26">
        <v>1</v>
      </c>
      <c r="G53" s="24"/>
      <c r="H53" s="27"/>
      <c r="I53" s="24"/>
    </row>
    <row r="54" s="9" customFormat="1" customHeight="1" spans="1:9">
      <c r="A54" s="24">
        <v>51</v>
      </c>
      <c r="B54" s="28" t="s">
        <v>321</v>
      </c>
      <c r="C54" s="29" t="s">
        <v>128</v>
      </c>
      <c r="D54" s="28" t="s">
        <v>311</v>
      </c>
      <c r="E54" s="28" t="s">
        <v>50</v>
      </c>
      <c r="F54" s="26">
        <v>1</v>
      </c>
      <c r="G54" s="24"/>
      <c r="H54" s="27"/>
      <c r="I54" s="24"/>
    </row>
    <row r="55" s="9" customFormat="1" customHeight="1" spans="1:9">
      <c r="A55" s="24">
        <v>52</v>
      </c>
      <c r="B55" s="28" t="s">
        <v>322</v>
      </c>
      <c r="C55" s="29" t="s">
        <v>128</v>
      </c>
      <c r="D55" s="24"/>
      <c r="E55" s="28" t="s">
        <v>50</v>
      </c>
      <c r="F55" s="26">
        <v>1</v>
      </c>
      <c r="G55" s="24"/>
      <c r="H55" s="27"/>
      <c r="I55" s="24"/>
    </row>
    <row r="56" s="9" customFormat="1" customHeight="1" spans="1:9">
      <c r="A56" s="24">
        <v>53</v>
      </c>
      <c r="B56" s="28" t="s">
        <v>323</v>
      </c>
      <c r="C56" s="29" t="s">
        <v>324</v>
      </c>
      <c r="D56" s="24"/>
      <c r="E56" s="28" t="s">
        <v>26</v>
      </c>
      <c r="F56" s="26">
        <v>28.6</v>
      </c>
      <c r="G56" s="24"/>
      <c r="H56" s="27"/>
      <c r="I56" s="24"/>
    </row>
    <row r="57" s="9" customFormat="1" customHeight="1" spans="1:9">
      <c r="A57" s="24">
        <v>54</v>
      </c>
      <c r="B57" s="28" t="s">
        <v>325</v>
      </c>
      <c r="C57" s="29" t="s">
        <v>326</v>
      </c>
      <c r="D57" s="24"/>
      <c r="E57" s="28" t="s">
        <v>26</v>
      </c>
      <c r="F57" s="26">
        <v>12.75</v>
      </c>
      <c r="G57" s="24"/>
      <c r="H57" s="27"/>
      <c r="I57" s="24"/>
    </row>
    <row r="58" s="9" customFormat="1" customHeight="1" spans="1:9">
      <c r="A58" s="24">
        <v>55</v>
      </c>
      <c r="B58" s="28" t="s">
        <v>327</v>
      </c>
      <c r="C58" s="30" t="s">
        <v>328</v>
      </c>
      <c r="D58" s="24"/>
      <c r="E58" s="28" t="s">
        <v>118</v>
      </c>
      <c r="F58" s="52">
        <f>3.2*1.02</f>
        <v>3.264</v>
      </c>
      <c r="G58" s="24"/>
      <c r="H58" s="27"/>
      <c r="I58" s="24"/>
    </row>
    <row r="59" s="9" customFormat="1" customHeight="1" spans="1:9">
      <c r="A59" s="24">
        <v>56</v>
      </c>
      <c r="B59" s="28" t="s">
        <v>329</v>
      </c>
      <c r="C59" s="29" t="s">
        <v>330</v>
      </c>
      <c r="D59" s="24"/>
      <c r="E59" s="28" t="s">
        <v>26</v>
      </c>
      <c r="F59" s="26">
        <v>3.2</v>
      </c>
      <c r="G59" s="24"/>
      <c r="H59" s="27"/>
      <c r="I59" s="24"/>
    </row>
    <row r="60" s="9" customFormat="1" customHeight="1" spans="1:9">
      <c r="A60" s="24">
        <v>57</v>
      </c>
      <c r="B60" s="28" t="s">
        <v>331</v>
      </c>
      <c r="C60" s="29" t="s">
        <v>332</v>
      </c>
      <c r="D60" s="24"/>
      <c r="E60" s="28" t="s">
        <v>26</v>
      </c>
      <c r="F60" s="26">
        <v>2.8</v>
      </c>
      <c r="G60" s="24"/>
      <c r="H60" s="27"/>
      <c r="I60" s="24"/>
    </row>
    <row r="61" s="9" customFormat="1" customHeight="1" spans="1:9">
      <c r="A61" s="24">
        <v>58</v>
      </c>
      <c r="B61" s="28" t="s">
        <v>333</v>
      </c>
      <c r="C61" s="29" t="s">
        <v>217</v>
      </c>
      <c r="D61" s="24"/>
      <c r="E61" s="28" t="s">
        <v>26</v>
      </c>
      <c r="F61" s="26">
        <v>1.8</v>
      </c>
      <c r="G61" s="24"/>
      <c r="H61" s="27"/>
      <c r="I61" s="24"/>
    </row>
    <row r="62" s="9" customFormat="1" customHeight="1" spans="1:9">
      <c r="A62" s="24">
        <v>59</v>
      </c>
      <c r="B62" s="28" t="s">
        <v>334</v>
      </c>
      <c r="C62" s="29" t="s">
        <v>335</v>
      </c>
      <c r="D62" s="24"/>
      <c r="E62" s="28" t="s">
        <v>336</v>
      </c>
      <c r="F62" s="26">
        <v>1</v>
      </c>
      <c r="G62" s="24"/>
      <c r="H62" s="27"/>
      <c r="I62" s="24"/>
    </row>
    <row r="63" s="9" customFormat="1" customHeight="1" spans="1:9">
      <c r="A63" s="24">
        <v>60</v>
      </c>
      <c r="B63" s="28" t="s">
        <v>334</v>
      </c>
      <c r="C63" s="29" t="s">
        <v>337</v>
      </c>
      <c r="D63" s="24"/>
      <c r="E63" s="28" t="s">
        <v>336</v>
      </c>
      <c r="F63" s="26">
        <v>1</v>
      </c>
      <c r="G63" s="24"/>
      <c r="H63" s="27"/>
      <c r="I63" s="24"/>
    </row>
    <row r="64" s="9" customFormat="1" customHeight="1" spans="1:9">
      <c r="A64" s="24">
        <v>61</v>
      </c>
      <c r="B64" s="28" t="s">
        <v>120</v>
      </c>
      <c r="C64" s="29" t="s">
        <v>121</v>
      </c>
      <c r="D64" s="24" t="s">
        <v>338</v>
      </c>
      <c r="E64" s="28" t="s">
        <v>26</v>
      </c>
      <c r="F64" s="26">
        <v>13.4</v>
      </c>
      <c r="G64" s="24"/>
      <c r="H64" s="27"/>
      <c r="I64" s="24"/>
    </row>
    <row r="65" s="9" customFormat="1" customHeight="1" spans="1:9">
      <c r="A65" s="24">
        <v>62</v>
      </c>
      <c r="B65" s="28" t="s">
        <v>123</v>
      </c>
      <c r="C65" s="29" t="s">
        <v>121</v>
      </c>
      <c r="D65" s="24" t="s">
        <v>338</v>
      </c>
      <c r="E65" s="28" t="s">
        <v>26</v>
      </c>
      <c r="F65" s="26">
        <v>24.2</v>
      </c>
      <c r="G65" s="24"/>
      <c r="H65" s="27"/>
      <c r="I65" s="24"/>
    </row>
    <row r="66" s="9" customFormat="1" customHeight="1" spans="1:9">
      <c r="A66" s="24">
        <v>63</v>
      </c>
      <c r="B66" s="28" t="s">
        <v>339</v>
      </c>
      <c r="C66" s="29" t="s">
        <v>340</v>
      </c>
      <c r="D66" s="24" t="s">
        <v>126</v>
      </c>
      <c r="E66" s="28" t="s">
        <v>26</v>
      </c>
      <c r="F66" s="26">
        <v>4.6</v>
      </c>
      <c r="G66" s="24"/>
      <c r="H66" s="27"/>
      <c r="I66" s="24"/>
    </row>
    <row r="67" s="9" customFormat="1" customHeight="1" spans="1:9">
      <c r="A67" s="24">
        <v>64</v>
      </c>
      <c r="B67" s="28" t="s">
        <v>341</v>
      </c>
      <c r="C67" s="29" t="s">
        <v>340</v>
      </c>
      <c r="D67" s="24" t="s">
        <v>126</v>
      </c>
      <c r="E67" s="28" t="s">
        <v>26</v>
      </c>
      <c r="F67" s="26">
        <v>1.6</v>
      </c>
      <c r="G67" s="24"/>
      <c r="H67" s="27"/>
      <c r="I67" s="24"/>
    </row>
    <row r="68" s="9" customFormat="1" customHeight="1" spans="1:9">
      <c r="A68" s="24">
        <v>65</v>
      </c>
      <c r="B68" s="28" t="s">
        <v>342</v>
      </c>
      <c r="C68" s="29" t="s">
        <v>343</v>
      </c>
      <c r="D68" s="24" t="s">
        <v>126</v>
      </c>
      <c r="E68" s="28" t="s">
        <v>26</v>
      </c>
      <c r="F68" s="26">
        <v>19.3</v>
      </c>
      <c r="G68" s="24"/>
      <c r="H68" s="27"/>
      <c r="I68" s="24"/>
    </row>
    <row r="69" s="9" customFormat="1" customHeight="1" spans="1:9">
      <c r="A69" s="24">
        <v>66</v>
      </c>
      <c r="B69" s="28" t="s">
        <v>344</v>
      </c>
      <c r="C69" s="29" t="s">
        <v>343</v>
      </c>
      <c r="D69" s="24" t="s">
        <v>126</v>
      </c>
      <c r="E69" s="28" t="s">
        <v>26</v>
      </c>
      <c r="F69" s="26">
        <f>2.2*2</f>
        <v>4.4</v>
      </c>
      <c r="G69" s="24"/>
      <c r="H69" s="27"/>
      <c r="I69" s="24"/>
    </row>
    <row r="70" s="9" customFormat="1" customHeight="1" spans="1:9">
      <c r="A70" s="24">
        <v>67</v>
      </c>
      <c r="B70" s="28" t="s">
        <v>345</v>
      </c>
      <c r="C70" s="30" t="s">
        <v>346</v>
      </c>
      <c r="D70" s="24"/>
      <c r="E70" s="28" t="s">
        <v>77</v>
      </c>
      <c r="F70" s="26">
        <v>1</v>
      </c>
      <c r="G70" s="24"/>
      <c r="H70" s="27"/>
      <c r="I70" s="24"/>
    </row>
    <row r="71" s="9" customFormat="1" customHeight="1" spans="1:9">
      <c r="A71" s="28" t="s">
        <v>61</v>
      </c>
      <c r="B71" s="24"/>
      <c r="C71" s="24"/>
      <c r="D71" s="24"/>
      <c r="E71" s="24"/>
      <c r="F71" s="24"/>
      <c r="G71" s="24"/>
      <c r="H71" s="27"/>
      <c r="I71" s="24"/>
    </row>
    <row r="72" s="9" customFormat="1" customHeight="1" spans="1:9">
      <c r="A72" s="28" t="s">
        <v>347</v>
      </c>
      <c r="B72" s="24"/>
      <c r="C72" s="25"/>
      <c r="D72" s="24"/>
      <c r="E72" s="24"/>
      <c r="F72" s="26"/>
      <c r="G72" s="24"/>
      <c r="H72" s="27"/>
      <c r="I72" s="24"/>
    </row>
    <row r="73" s="2" customFormat="1" customHeight="1" spans="1:9">
      <c r="A73" s="28">
        <v>1</v>
      </c>
      <c r="B73" s="28" t="s">
        <v>348</v>
      </c>
      <c r="C73" s="29" t="s">
        <v>12</v>
      </c>
      <c r="D73" s="24"/>
      <c r="E73" s="28" t="s">
        <v>77</v>
      </c>
      <c r="F73" s="26">
        <v>8</v>
      </c>
      <c r="G73" s="24"/>
      <c r="H73" s="27"/>
      <c r="I73" s="24"/>
    </row>
    <row r="74" s="2" customFormat="1" customHeight="1" spans="1:9">
      <c r="A74" s="28">
        <v>2</v>
      </c>
      <c r="B74" s="28" t="s">
        <v>349</v>
      </c>
      <c r="C74" s="29" t="s">
        <v>12</v>
      </c>
      <c r="D74" s="24"/>
      <c r="E74" s="28" t="s">
        <v>77</v>
      </c>
      <c r="F74" s="26">
        <v>2</v>
      </c>
      <c r="G74" s="24"/>
      <c r="H74" s="27"/>
      <c r="I74" s="24"/>
    </row>
    <row r="75" s="2" customFormat="1" customHeight="1" spans="1:9">
      <c r="A75" s="28">
        <v>3</v>
      </c>
      <c r="B75" s="28" t="s">
        <v>350</v>
      </c>
      <c r="C75" s="29" t="s">
        <v>12</v>
      </c>
      <c r="D75" s="24"/>
      <c r="E75" s="28" t="s">
        <v>77</v>
      </c>
      <c r="F75" s="26">
        <v>2</v>
      </c>
      <c r="G75" s="24"/>
      <c r="H75" s="27"/>
      <c r="I75" s="24"/>
    </row>
    <row r="76" s="2" customFormat="1" customHeight="1" spans="1:9">
      <c r="A76" s="28">
        <v>4</v>
      </c>
      <c r="B76" s="28" t="s">
        <v>351</v>
      </c>
      <c r="C76" s="29" t="s">
        <v>12</v>
      </c>
      <c r="D76" s="24"/>
      <c r="E76" s="28" t="s">
        <v>77</v>
      </c>
      <c r="F76" s="26">
        <v>5</v>
      </c>
      <c r="G76" s="24"/>
      <c r="H76" s="27"/>
      <c r="I76" s="24"/>
    </row>
    <row r="77" s="2" customFormat="1" customHeight="1" spans="1:9">
      <c r="A77" s="28">
        <v>5</v>
      </c>
      <c r="B77" s="28" t="s">
        <v>352</v>
      </c>
      <c r="C77" s="29" t="s">
        <v>12</v>
      </c>
      <c r="D77" s="24"/>
      <c r="E77" s="28" t="s">
        <v>13</v>
      </c>
      <c r="F77" s="26">
        <v>160.919</v>
      </c>
      <c r="G77" s="24"/>
      <c r="H77" s="27"/>
      <c r="I77" s="24"/>
    </row>
    <row r="78" s="2" customFormat="1" customHeight="1" spans="1:9">
      <c r="A78" s="28">
        <v>6</v>
      </c>
      <c r="B78" s="28" t="s">
        <v>353</v>
      </c>
      <c r="C78" s="29" t="s">
        <v>12</v>
      </c>
      <c r="D78" s="24"/>
      <c r="E78" s="28" t="s">
        <v>13</v>
      </c>
      <c r="F78" s="26">
        <f>124.63*3.17</f>
        <v>395.0771</v>
      </c>
      <c r="G78" s="24"/>
      <c r="H78" s="27"/>
      <c r="I78" s="24"/>
    </row>
    <row r="79" s="2" customFormat="1" customHeight="1" spans="1:9">
      <c r="A79" s="28">
        <v>7</v>
      </c>
      <c r="B79" s="28" t="s">
        <v>354</v>
      </c>
      <c r="C79" s="29" t="s">
        <v>12</v>
      </c>
      <c r="D79" s="24"/>
      <c r="E79" s="28" t="s">
        <v>26</v>
      </c>
      <c r="F79" s="26">
        <v>124.63</v>
      </c>
      <c r="G79" s="24"/>
      <c r="H79" s="27"/>
      <c r="I79" s="24"/>
    </row>
    <row r="80" s="2" customFormat="1" customHeight="1" spans="1:9">
      <c r="A80" s="28">
        <v>8</v>
      </c>
      <c r="B80" s="28" t="s">
        <v>355</v>
      </c>
      <c r="C80" s="29" t="s">
        <v>12</v>
      </c>
      <c r="D80" s="24"/>
      <c r="E80" s="28" t="s">
        <v>13</v>
      </c>
      <c r="F80" s="26">
        <v>160.919</v>
      </c>
      <c r="G80" s="24"/>
      <c r="H80" s="27"/>
      <c r="I80" s="24"/>
    </row>
    <row r="81" s="2" customFormat="1" customHeight="1" spans="1:9">
      <c r="A81" s="28">
        <v>9</v>
      </c>
      <c r="B81" s="28" t="s">
        <v>356</v>
      </c>
      <c r="C81" s="29" t="s">
        <v>12</v>
      </c>
      <c r="D81" s="24"/>
      <c r="E81" s="28" t="s">
        <v>13</v>
      </c>
      <c r="F81" s="26">
        <v>16.1777</v>
      </c>
      <c r="G81" s="24"/>
      <c r="H81" s="27"/>
      <c r="I81" s="24"/>
    </row>
    <row r="82" s="2" customFormat="1" customHeight="1" spans="1:9">
      <c r="A82" s="28">
        <v>10</v>
      </c>
      <c r="B82" s="28" t="s">
        <v>357</v>
      </c>
      <c r="C82" s="29" t="s">
        <v>12</v>
      </c>
      <c r="D82" s="24"/>
      <c r="E82" s="28" t="s">
        <v>77</v>
      </c>
      <c r="F82" s="26">
        <v>2</v>
      </c>
      <c r="G82" s="24"/>
      <c r="H82" s="27"/>
      <c r="I82" s="24"/>
    </row>
    <row r="83" s="2" customFormat="1" customHeight="1" spans="1:9">
      <c r="A83" s="28">
        <v>15</v>
      </c>
      <c r="B83" s="28" t="s">
        <v>358</v>
      </c>
      <c r="C83" s="29" t="s">
        <v>12</v>
      </c>
      <c r="D83" s="24"/>
      <c r="E83" s="28" t="s">
        <v>77</v>
      </c>
      <c r="F83" s="26">
        <v>2</v>
      </c>
      <c r="G83" s="24"/>
      <c r="H83" s="27"/>
      <c r="I83" s="24"/>
    </row>
    <row r="84" s="2" customFormat="1" customHeight="1" spans="1:9">
      <c r="A84" s="28">
        <v>16</v>
      </c>
      <c r="B84" s="28" t="s">
        <v>359</v>
      </c>
      <c r="C84" s="29" t="s">
        <v>12</v>
      </c>
      <c r="D84" s="24"/>
      <c r="E84" s="24" t="s">
        <v>13</v>
      </c>
      <c r="F84" s="26">
        <v>2.25</v>
      </c>
      <c r="G84" s="24"/>
      <c r="H84" s="27"/>
      <c r="I84" s="24"/>
    </row>
    <row r="85" s="2" customFormat="1" customHeight="1" spans="1:9">
      <c r="A85" s="28">
        <v>17</v>
      </c>
      <c r="B85" s="28" t="s">
        <v>360</v>
      </c>
      <c r="C85" s="29" t="s">
        <v>12</v>
      </c>
      <c r="D85" s="24"/>
      <c r="E85" s="28" t="s">
        <v>77</v>
      </c>
      <c r="F85" s="26">
        <v>2</v>
      </c>
      <c r="G85" s="24"/>
      <c r="H85" s="27"/>
      <c r="I85" s="24"/>
    </row>
    <row r="86" s="9" customFormat="1" customHeight="1" spans="1:9">
      <c r="A86" s="28">
        <v>18</v>
      </c>
      <c r="B86" s="34" t="s">
        <v>361</v>
      </c>
      <c r="C86" s="30" t="s">
        <v>275</v>
      </c>
      <c r="D86" s="28"/>
      <c r="E86" s="28" t="s">
        <v>13</v>
      </c>
      <c r="F86" s="26">
        <v>28.72</v>
      </c>
      <c r="G86" s="24"/>
      <c r="H86" s="27"/>
      <c r="I86" s="24"/>
    </row>
    <row r="87" s="9" customFormat="1" customHeight="1" spans="1:9">
      <c r="A87" s="28">
        <v>19</v>
      </c>
      <c r="B87" s="24" t="s">
        <v>362</v>
      </c>
      <c r="C87" s="30" t="s">
        <v>275</v>
      </c>
      <c r="D87" s="28"/>
      <c r="E87" s="28" t="s">
        <v>13</v>
      </c>
      <c r="F87" s="26">
        <v>15.98</v>
      </c>
      <c r="G87" s="24"/>
      <c r="H87" s="27"/>
      <c r="I87" s="24"/>
    </row>
    <row r="88" s="3" customFormat="1" customHeight="1" spans="1:9">
      <c r="A88" s="28">
        <v>20</v>
      </c>
      <c r="B88" s="37" t="s">
        <v>363</v>
      </c>
      <c r="C88" s="94" t="s">
        <v>364</v>
      </c>
      <c r="D88" s="24" t="s">
        <v>276</v>
      </c>
      <c r="E88" s="28" t="s">
        <v>13</v>
      </c>
      <c r="F88" s="39">
        <v>28.775325</v>
      </c>
      <c r="G88" s="40"/>
      <c r="H88" s="39"/>
      <c r="I88" s="62"/>
    </row>
    <row r="89" s="9" customFormat="1" customHeight="1" spans="1:9">
      <c r="A89" s="28">
        <v>21</v>
      </c>
      <c r="B89" s="24" t="s">
        <v>365</v>
      </c>
      <c r="C89" s="30" t="s">
        <v>366</v>
      </c>
      <c r="D89" s="24" t="s">
        <v>276</v>
      </c>
      <c r="E89" s="28" t="s">
        <v>13</v>
      </c>
      <c r="F89" s="26">
        <v>5.94</v>
      </c>
      <c r="G89" s="24"/>
      <c r="H89" s="27"/>
      <c r="I89" s="24"/>
    </row>
    <row r="90" s="9" customFormat="1" customHeight="1" spans="1:9">
      <c r="A90" s="28">
        <v>22</v>
      </c>
      <c r="B90" s="28" t="s">
        <v>367</v>
      </c>
      <c r="C90" s="30"/>
      <c r="D90" s="28"/>
      <c r="E90" s="28" t="s">
        <v>13</v>
      </c>
      <c r="F90" s="26">
        <v>5.94</v>
      </c>
      <c r="G90" s="24"/>
      <c r="H90" s="27"/>
      <c r="I90" s="24"/>
    </row>
    <row r="91" s="3" customFormat="1" customHeight="1" spans="1:9">
      <c r="A91" s="28">
        <v>23</v>
      </c>
      <c r="B91" s="37" t="s">
        <v>56</v>
      </c>
      <c r="C91" s="29" t="s">
        <v>57</v>
      </c>
      <c r="D91" s="42" t="s">
        <v>58</v>
      </c>
      <c r="E91" s="43" t="s">
        <v>118</v>
      </c>
      <c r="F91" s="39">
        <v>28.775325</v>
      </c>
      <c r="G91" s="40"/>
      <c r="H91" s="44"/>
      <c r="I91" s="62"/>
    </row>
    <row r="92" s="4" customFormat="1" customHeight="1" spans="1:9">
      <c r="A92" s="28">
        <v>24</v>
      </c>
      <c r="B92" s="37" t="s">
        <v>40</v>
      </c>
      <c r="C92" s="30" t="s">
        <v>368</v>
      </c>
      <c r="D92" s="45"/>
      <c r="E92" s="95" t="s">
        <v>118</v>
      </c>
      <c r="F92" s="26">
        <f>28.72+F94+F95+F96+F97</f>
        <v>297.215</v>
      </c>
      <c r="G92" s="47"/>
      <c r="H92" s="47"/>
      <c r="I92" s="45"/>
    </row>
    <row r="93" s="3" customFormat="1" customHeight="1" spans="1:9">
      <c r="A93" s="28">
        <v>25</v>
      </c>
      <c r="B93" s="37" t="s">
        <v>369</v>
      </c>
      <c r="C93" s="34" t="s">
        <v>370</v>
      </c>
      <c r="D93" s="29" t="s">
        <v>39</v>
      </c>
      <c r="E93" s="48" t="s">
        <v>118</v>
      </c>
      <c r="F93" s="26">
        <f>28.72+F95+F96+F97+F98</f>
        <v>253.55</v>
      </c>
      <c r="G93" s="40"/>
      <c r="H93" s="39"/>
      <c r="I93" s="62"/>
    </row>
    <row r="94" s="3" customFormat="1" customHeight="1" spans="1:9">
      <c r="A94" s="28">
        <v>26</v>
      </c>
      <c r="B94" s="37" t="s">
        <v>371</v>
      </c>
      <c r="C94" s="34" t="s">
        <v>372</v>
      </c>
      <c r="D94" s="29" t="s">
        <v>39</v>
      </c>
      <c r="E94" s="48" t="s">
        <v>118</v>
      </c>
      <c r="F94" s="26">
        <v>57.625</v>
      </c>
      <c r="G94" s="40"/>
      <c r="H94" s="39"/>
      <c r="I94" s="62"/>
    </row>
    <row r="95" s="3" customFormat="1" customHeight="1" spans="1:9">
      <c r="A95" s="28">
        <v>27</v>
      </c>
      <c r="B95" s="37" t="s">
        <v>373</v>
      </c>
      <c r="C95" s="34" t="s">
        <v>372</v>
      </c>
      <c r="D95" s="29" t="s">
        <v>39</v>
      </c>
      <c r="E95" s="48" t="s">
        <v>118</v>
      </c>
      <c r="F95" s="26">
        <v>28.72</v>
      </c>
      <c r="G95" s="40"/>
      <c r="H95" s="39"/>
      <c r="I95" s="62"/>
    </row>
    <row r="96" s="3" customFormat="1" customHeight="1" spans="1:9">
      <c r="A96" s="28">
        <v>28</v>
      </c>
      <c r="B96" s="37" t="s">
        <v>374</v>
      </c>
      <c r="C96" s="34" t="s">
        <v>372</v>
      </c>
      <c r="D96" s="29" t="s">
        <v>39</v>
      </c>
      <c r="E96" s="48" t="s">
        <v>118</v>
      </c>
      <c r="F96" s="26">
        <v>28.72</v>
      </c>
      <c r="G96" s="40"/>
      <c r="H96" s="39"/>
      <c r="I96" s="62"/>
    </row>
    <row r="97" s="3" customFormat="1" customHeight="1" spans="1:9">
      <c r="A97" s="28">
        <v>29</v>
      </c>
      <c r="B97" s="37" t="s">
        <v>375</v>
      </c>
      <c r="C97" s="34" t="s">
        <v>372</v>
      </c>
      <c r="D97" s="29" t="s">
        <v>39</v>
      </c>
      <c r="E97" s="48" t="s">
        <v>118</v>
      </c>
      <c r="F97" s="26">
        <v>153.43</v>
      </c>
      <c r="G97" s="40"/>
      <c r="H97" s="39"/>
      <c r="I97" s="62"/>
    </row>
    <row r="98" s="9" customFormat="1" customHeight="1" spans="1:9">
      <c r="A98" s="28">
        <v>30</v>
      </c>
      <c r="B98" s="24" t="s">
        <v>376</v>
      </c>
      <c r="C98" s="30" t="s">
        <v>377</v>
      </c>
      <c r="D98" s="28"/>
      <c r="E98" s="28" t="s">
        <v>26</v>
      </c>
      <c r="F98" s="39">
        <v>13.96</v>
      </c>
      <c r="G98" s="24"/>
      <c r="H98" s="27"/>
      <c r="I98" s="24"/>
    </row>
    <row r="99" s="3" customFormat="1" customHeight="1" spans="1:9">
      <c r="A99" s="28">
        <v>31</v>
      </c>
      <c r="B99" s="37" t="s">
        <v>378</v>
      </c>
      <c r="C99" s="30" t="s">
        <v>379</v>
      </c>
      <c r="D99" s="96" t="s">
        <v>380</v>
      </c>
      <c r="E99" s="28" t="s">
        <v>26</v>
      </c>
      <c r="F99" s="39">
        <v>13.96</v>
      </c>
      <c r="G99" s="40"/>
      <c r="H99" s="47"/>
      <c r="I99" s="62"/>
    </row>
    <row r="100" s="9" customFormat="1" customHeight="1" spans="1:9">
      <c r="A100" s="28">
        <v>32</v>
      </c>
      <c r="B100" s="24" t="s">
        <v>381</v>
      </c>
      <c r="C100" s="30" t="s">
        <v>382</v>
      </c>
      <c r="D100" s="28"/>
      <c r="E100" s="28" t="s">
        <v>26</v>
      </c>
      <c r="F100" s="26">
        <v>15.625</v>
      </c>
      <c r="G100" s="24"/>
      <c r="H100" s="27"/>
      <c r="I100" s="24"/>
    </row>
    <row r="101" s="3" customFormat="1" customHeight="1" spans="1:9">
      <c r="A101" s="28">
        <v>33</v>
      </c>
      <c r="B101" s="37" t="s">
        <v>383</v>
      </c>
      <c r="C101" s="30" t="s">
        <v>379</v>
      </c>
      <c r="D101" s="96" t="s">
        <v>380</v>
      </c>
      <c r="E101" s="28" t="s">
        <v>26</v>
      </c>
      <c r="F101" s="39">
        <v>15.625</v>
      </c>
      <c r="G101" s="40"/>
      <c r="H101" s="47"/>
      <c r="I101" s="62"/>
    </row>
    <row r="102" s="9" customFormat="1" customHeight="1" spans="1:9">
      <c r="A102" s="28">
        <v>34</v>
      </c>
      <c r="B102" s="24" t="s">
        <v>384</v>
      </c>
      <c r="C102" s="30" t="s">
        <v>385</v>
      </c>
      <c r="D102" s="28"/>
      <c r="E102" s="28" t="s">
        <v>26</v>
      </c>
      <c r="F102" s="26">
        <v>15.625</v>
      </c>
      <c r="G102" s="24"/>
      <c r="H102" s="27"/>
      <c r="I102" s="24"/>
    </row>
    <row r="103" s="9" customFormat="1" customHeight="1" spans="1:9">
      <c r="A103" s="28">
        <v>35</v>
      </c>
      <c r="B103" s="28" t="s">
        <v>24</v>
      </c>
      <c r="C103" s="28" t="s">
        <v>25</v>
      </c>
      <c r="D103" s="28"/>
      <c r="E103" s="28" t="s">
        <v>26</v>
      </c>
      <c r="F103" s="52">
        <v>159.66</v>
      </c>
      <c r="G103" s="24"/>
      <c r="H103" s="27"/>
      <c r="I103" s="24"/>
    </row>
    <row r="104" s="9" customFormat="1" customHeight="1" spans="1:9">
      <c r="A104" s="28">
        <v>36</v>
      </c>
      <c r="B104" s="28" t="s">
        <v>27</v>
      </c>
      <c r="C104" s="28" t="s">
        <v>28</v>
      </c>
      <c r="D104" s="28"/>
      <c r="E104" s="28" t="s">
        <v>26</v>
      </c>
      <c r="F104" s="52">
        <v>159.66</v>
      </c>
      <c r="G104" s="24"/>
      <c r="H104" s="27"/>
      <c r="I104" s="24"/>
    </row>
    <row r="105" s="5" customFormat="1" customHeight="1" spans="1:9">
      <c r="A105" s="28">
        <v>37</v>
      </c>
      <c r="B105" s="42" t="s">
        <v>35</v>
      </c>
      <c r="C105" s="94" t="s">
        <v>36</v>
      </c>
      <c r="D105" s="53"/>
      <c r="E105" s="53" t="s">
        <v>13</v>
      </c>
      <c r="F105" s="54">
        <f>415.166+F108</f>
        <v>510.962</v>
      </c>
      <c r="G105" s="27"/>
      <c r="H105" s="27"/>
      <c r="I105" s="77"/>
    </row>
    <row r="106" s="5" customFormat="1" customHeight="1" spans="1:9">
      <c r="A106" s="28">
        <v>38</v>
      </c>
      <c r="B106" s="28" t="s">
        <v>37</v>
      </c>
      <c r="C106" s="34" t="s">
        <v>386</v>
      </c>
      <c r="D106" s="29" t="s">
        <v>39</v>
      </c>
      <c r="E106" s="53" t="s">
        <v>13</v>
      </c>
      <c r="F106" s="54">
        <f>415.166+F109</f>
        <v>430.202</v>
      </c>
      <c r="G106" s="27"/>
      <c r="H106" s="27"/>
      <c r="I106" s="77"/>
    </row>
    <row r="107" s="5" customFormat="1" customHeight="1" spans="1:9">
      <c r="A107" s="28">
        <v>39</v>
      </c>
      <c r="B107" s="34" t="s">
        <v>38</v>
      </c>
      <c r="C107" s="34" t="s">
        <v>372</v>
      </c>
      <c r="D107" s="94" t="s">
        <v>39</v>
      </c>
      <c r="E107" s="53" t="s">
        <v>13</v>
      </c>
      <c r="F107" s="54">
        <v>415.166</v>
      </c>
      <c r="G107" s="27"/>
      <c r="H107" s="27"/>
      <c r="I107" s="77"/>
    </row>
    <row r="108" s="5" customFormat="1" customHeight="1" spans="1:9">
      <c r="A108" s="28">
        <v>40</v>
      </c>
      <c r="B108" s="34" t="s">
        <v>387</v>
      </c>
      <c r="C108" s="34" t="s">
        <v>372</v>
      </c>
      <c r="D108" s="94" t="s">
        <v>39</v>
      </c>
      <c r="E108" s="53" t="s">
        <v>13</v>
      </c>
      <c r="F108" s="54">
        <v>95.796</v>
      </c>
      <c r="G108" s="27"/>
      <c r="H108" s="27"/>
      <c r="I108" s="77"/>
    </row>
    <row r="109" s="6" customFormat="1" customHeight="1" spans="1:9">
      <c r="A109" s="28">
        <v>41</v>
      </c>
      <c r="B109" s="34" t="s">
        <v>388</v>
      </c>
      <c r="C109" s="34" t="s">
        <v>372</v>
      </c>
      <c r="D109" s="94" t="s">
        <v>39</v>
      </c>
      <c r="E109" s="53" t="s">
        <v>13</v>
      </c>
      <c r="F109" s="54">
        <v>15.036</v>
      </c>
      <c r="G109" s="27"/>
      <c r="H109" s="27"/>
      <c r="I109" s="40"/>
    </row>
    <row r="110" s="7" customFormat="1" customHeight="1" spans="1:9">
      <c r="A110" s="28">
        <v>42</v>
      </c>
      <c r="B110" s="34" t="s">
        <v>389</v>
      </c>
      <c r="C110" s="29" t="s">
        <v>390</v>
      </c>
      <c r="D110" s="94"/>
      <c r="E110" s="53" t="s">
        <v>13</v>
      </c>
      <c r="F110" s="54">
        <v>5.2</v>
      </c>
      <c r="G110" s="27"/>
      <c r="H110" s="27"/>
      <c r="I110" s="40"/>
    </row>
    <row r="111" s="7" customFormat="1" customHeight="1" spans="1:9">
      <c r="A111" s="28">
        <v>43</v>
      </c>
      <c r="B111" s="34" t="s">
        <v>391</v>
      </c>
      <c r="C111" s="29" t="s">
        <v>392</v>
      </c>
      <c r="D111" s="94"/>
      <c r="E111" s="53" t="s">
        <v>13</v>
      </c>
      <c r="F111" s="54">
        <v>1.26</v>
      </c>
      <c r="G111" s="27"/>
      <c r="H111" s="27"/>
      <c r="I111" s="40"/>
    </row>
    <row r="112" s="6" customFormat="1" customHeight="1" spans="1:9">
      <c r="A112" s="28">
        <v>44</v>
      </c>
      <c r="B112" s="34" t="s">
        <v>47</v>
      </c>
      <c r="C112" s="34" t="s">
        <v>393</v>
      </c>
      <c r="D112" s="28" t="s">
        <v>311</v>
      </c>
      <c r="E112" s="37" t="s">
        <v>50</v>
      </c>
      <c r="F112" s="48">
        <v>20</v>
      </c>
      <c r="G112" s="40"/>
      <c r="H112" s="39"/>
      <c r="I112" s="62"/>
    </row>
    <row r="113" s="7" customFormat="1" customHeight="1" spans="1:9">
      <c r="A113" s="28">
        <v>45</v>
      </c>
      <c r="B113" s="34" t="s">
        <v>394</v>
      </c>
      <c r="C113" s="29" t="s">
        <v>395</v>
      </c>
      <c r="D113" s="28" t="s">
        <v>311</v>
      </c>
      <c r="E113" s="37" t="s">
        <v>50</v>
      </c>
      <c r="F113" s="54">
        <v>4</v>
      </c>
      <c r="G113" s="27"/>
      <c r="H113" s="27"/>
      <c r="I113" s="40"/>
    </row>
    <row r="114" s="7" customFormat="1" customHeight="1" spans="1:9">
      <c r="A114" s="28">
        <v>46</v>
      </c>
      <c r="B114" s="34" t="s">
        <v>396</v>
      </c>
      <c r="C114" s="29" t="s">
        <v>397</v>
      </c>
      <c r="D114" s="28" t="s">
        <v>311</v>
      </c>
      <c r="E114" s="37" t="s">
        <v>50</v>
      </c>
      <c r="F114" s="54">
        <v>52</v>
      </c>
      <c r="G114" s="27"/>
      <c r="H114" s="27"/>
      <c r="I114" s="40"/>
    </row>
    <row r="115" s="6" customFormat="1" customHeight="1" spans="1:9">
      <c r="A115" s="28">
        <v>47</v>
      </c>
      <c r="B115" s="48" t="s">
        <v>398</v>
      </c>
      <c r="C115" s="55" t="s">
        <v>128</v>
      </c>
      <c r="D115" s="28" t="s">
        <v>311</v>
      </c>
      <c r="E115" s="40" t="s">
        <v>50</v>
      </c>
      <c r="F115" s="40">
        <v>20</v>
      </c>
      <c r="G115" s="27"/>
      <c r="H115" s="47"/>
      <c r="I115" s="40"/>
    </row>
    <row r="116" s="89" customFormat="1" customHeight="1" spans="1:9">
      <c r="A116" s="28">
        <v>49</v>
      </c>
      <c r="B116" s="30" t="s">
        <v>399</v>
      </c>
      <c r="C116" s="30" t="s">
        <v>400</v>
      </c>
      <c r="D116" s="50"/>
      <c r="E116" s="50" t="s">
        <v>13</v>
      </c>
      <c r="F116" s="27">
        <v>16.177</v>
      </c>
      <c r="G116" s="27"/>
      <c r="H116" s="27"/>
      <c r="I116" s="24"/>
    </row>
    <row r="117" s="7" customFormat="1" customHeight="1" spans="1:9">
      <c r="A117" s="28">
        <v>50</v>
      </c>
      <c r="B117" s="34" t="s">
        <v>401</v>
      </c>
      <c r="C117" s="30" t="s">
        <v>217</v>
      </c>
      <c r="D117" s="94"/>
      <c r="E117" s="53" t="s">
        <v>336</v>
      </c>
      <c r="F117" s="54">
        <v>1</v>
      </c>
      <c r="G117" s="27"/>
      <c r="H117" s="27"/>
      <c r="I117" s="40"/>
    </row>
    <row r="118" s="7" customFormat="1" customHeight="1" spans="1:9">
      <c r="A118" s="28">
        <v>51</v>
      </c>
      <c r="B118" s="34" t="s">
        <v>402</v>
      </c>
      <c r="C118" s="29" t="s">
        <v>217</v>
      </c>
      <c r="D118" s="94"/>
      <c r="E118" s="53" t="s">
        <v>336</v>
      </c>
      <c r="F118" s="54">
        <v>1</v>
      </c>
      <c r="G118" s="27"/>
      <c r="H118" s="27"/>
      <c r="I118" s="40"/>
    </row>
    <row r="119" s="7" customFormat="1" customHeight="1" spans="1:9">
      <c r="A119" s="28">
        <v>52</v>
      </c>
      <c r="B119" s="34" t="s">
        <v>403</v>
      </c>
      <c r="C119" s="29" t="s">
        <v>217</v>
      </c>
      <c r="D119" s="94"/>
      <c r="E119" s="53" t="s">
        <v>336</v>
      </c>
      <c r="F119" s="54">
        <v>2</v>
      </c>
      <c r="G119" s="27"/>
      <c r="H119" s="27"/>
      <c r="I119" s="40"/>
    </row>
    <row r="120" s="7" customFormat="1" customHeight="1" spans="1:9">
      <c r="A120" s="28">
        <v>53</v>
      </c>
      <c r="B120" s="34" t="s">
        <v>404</v>
      </c>
      <c r="C120" s="29" t="s">
        <v>217</v>
      </c>
      <c r="D120" s="94"/>
      <c r="E120" s="53" t="s">
        <v>336</v>
      </c>
      <c r="F120" s="54">
        <v>2</v>
      </c>
      <c r="G120" s="27"/>
      <c r="H120" s="27"/>
      <c r="I120" s="40"/>
    </row>
    <row r="121" s="7" customFormat="1" customHeight="1" spans="1:9">
      <c r="A121" s="28">
        <v>54</v>
      </c>
      <c r="B121" s="34" t="s">
        <v>405</v>
      </c>
      <c r="C121" s="30" t="s">
        <v>406</v>
      </c>
      <c r="D121" s="94"/>
      <c r="E121" s="53" t="s">
        <v>190</v>
      </c>
      <c r="F121" s="54">
        <v>2</v>
      </c>
      <c r="G121" s="27"/>
      <c r="H121" s="27"/>
      <c r="I121" s="40"/>
    </row>
    <row r="122" s="7" customFormat="1" customHeight="1" spans="1:9">
      <c r="A122" s="28">
        <v>55</v>
      </c>
      <c r="B122" s="34" t="s">
        <v>407</v>
      </c>
      <c r="C122" s="29" t="s">
        <v>282</v>
      </c>
      <c r="D122" s="24" t="s">
        <v>283</v>
      </c>
      <c r="E122" s="50" t="s">
        <v>13</v>
      </c>
      <c r="F122" s="54">
        <v>201.38</v>
      </c>
      <c r="G122" s="27"/>
      <c r="H122" s="27"/>
      <c r="I122" s="40"/>
    </row>
    <row r="123" s="8" customFormat="1" customHeight="1" spans="1:9">
      <c r="A123" s="28">
        <v>57</v>
      </c>
      <c r="B123" s="34" t="s">
        <v>408</v>
      </c>
      <c r="C123" s="30" t="s">
        <v>409</v>
      </c>
      <c r="D123" s="94"/>
      <c r="E123" s="50" t="s">
        <v>13</v>
      </c>
      <c r="F123" s="54">
        <v>4.67</v>
      </c>
      <c r="G123" s="27"/>
      <c r="H123" s="27"/>
      <c r="I123" s="77"/>
    </row>
    <row r="124" s="8" customFormat="1" customHeight="1" spans="1:9">
      <c r="A124" s="28">
        <v>58</v>
      </c>
      <c r="B124" s="34" t="s">
        <v>410</v>
      </c>
      <c r="C124" s="30" t="s">
        <v>409</v>
      </c>
      <c r="D124" s="94"/>
      <c r="E124" s="50" t="s">
        <v>50</v>
      </c>
      <c r="F124" s="54">
        <v>21</v>
      </c>
      <c r="G124" s="27"/>
      <c r="H124" s="27"/>
      <c r="I124" s="77"/>
    </row>
    <row r="125" s="8" customFormat="1" customHeight="1" spans="1:9">
      <c r="A125" s="28">
        <v>59</v>
      </c>
      <c r="B125" s="34" t="s">
        <v>411</v>
      </c>
      <c r="C125" s="29"/>
      <c r="D125" s="94"/>
      <c r="E125" s="53" t="s">
        <v>13</v>
      </c>
      <c r="F125" s="54">
        <v>201.38</v>
      </c>
      <c r="G125" s="27"/>
      <c r="H125" s="27"/>
      <c r="I125" s="77"/>
    </row>
    <row r="126" s="9" customFormat="1" customHeight="1" spans="1:9">
      <c r="A126" s="28">
        <v>60</v>
      </c>
      <c r="B126" s="49" t="s">
        <v>412</v>
      </c>
      <c r="C126" s="50" t="s">
        <v>12</v>
      </c>
      <c r="D126" s="50"/>
      <c r="E126" s="28" t="s">
        <v>180</v>
      </c>
      <c r="F126" s="27">
        <v>4</v>
      </c>
      <c r="G126" s="29"/>
      <c r="H126" s="27"/>
      <c r="I126" s="24"/>
    </row>
    <row r="127" s="9" customFormat="1" customHeight="1" spans="1:9">
      <c r="A127" s="28">
        <v>61</v>
      </c>
      <c r="B127" s="28" t="s">
        <v>413</v>
      </c>
      <c r="C127" s="30" t="s">
        <v>414</v>
      </c>
      <c r="D127" s="50"/>
      <c r="E127" s="28" t="s">
        <v>336</v>
      </c>
      <c r="F127" s="27">
        <v>4</v>
      </c>
      <c r="G127" s="29"/>
      <c r="H127" s="27"/>
      <c r="I127" s="24"/>
    </row>
    <row r="128" s="1" customFormat="1" customHeight="1" spans="1:9">
      <c r="A128" s="28">
        <v>62</v>
      </c>
      <c r="B128" s="59" t="s">
        <v>120</v>
      </c>
      <c r="C128" s="59" t="s">
        <v>415</v>
      </c>
      <c r="D128" s="24" t="s">
        <v>338</v>
      </c>
      <c r="E128" s="59" t="s">
        <v>26</v>
      </c>
      <c r="F128" s="60">
        <f>100+33.3+10.4</f>
        <v>143.7</v>
      </c>
      <c r="G128" s="60"/>
      <c r="H128" s="60"/>
      <c r="I128" s="36"/>
    </row>
    <row r="129" s="1" customFormat="1" customHeight="1" spans="1:9">
      <c r="A129" s="28">
        <v>63</v>
      </c>
      <c r="B129" s="59" t="s">
        <v>123</v>
      </c>
      <c r="C129" s="30" t="s">
        <v>121</v>
      </c>
      <c r="D129" s="24" t="s">
        <v>338</v>
      </c>
      <c r="E129" s="59" t="s">
        <v>26</v>
      </c>
      <c r="F129" s="60">
        <f>10.8+10.5+18.2</f>
        <v>39.5</v>
      </c>
      <c r="G129" s="60"/>
      <c r="H129" s="60"/>
      <c r="I129" s="36"/>
    </row>
    <row r="130" s="1" customFormat="1" customHeight="1" spans="1:9">
      <c r="A130" s="28">
        <v>64</v>
      </c>
      <c r="B130" s="30" t="s">
        <v>416</v>
      </c>
      <c r="C130" s="30" t="s">
        <v>417</v>
      </c>
      <c r="D130" s="60"/>
      <c r="E130" s="59" t="s">
        <v>26</v>
      </c>
      <c r="F130" s="60">
        <v>65</v>
      </c>
      <c r="G130" s="60"/>
      <c r="H130" s="60"/>
      <c r="I130" s="36"/>
    </row>
    <row r="131" s="9" customFormat="1" customHeight="1" spans="1:9">
      <c r="A131" s="28">
        <v>65</v>
      </c>
      <c r="B131" s="28" t="s">
        <v>323</v>
      </c>
      <c r="C131" s="29" t="s">
        <v>324</v>
      </c>
      <c r="D131" s="24"/>
      <c r="E131" s="28" t="s">
        <v>26</v>
      </c>
      <c r="F131" s="26">
        <f>4*3.2</f>
        <v>12.8</v>
      </c>
      <c r="G131" s="24"/>
      <c r="H131" s="27"/>
      <c r="I131" s="24"/>
    </row>
    <row r="132" s="9" customFormat="1" customHeight="1" spans="1:9">
      <c r="A132" s="28">
        <v>66</v>
      </c>
      <c r="B132" s="28" t="s">
        <v>418</v>
      </c>
      <c r="C132" s="30" t="s">
        <v>128</v>
      </c>
      <c r="D132" s="24"/>
      <c r="E132" s="28" t="s">
        <v>50</v>
      </c>
      <c r="F132" s="26">
        <v>2</v>
      </c>
      <c r="G132" s="24"/>
      <c r="H132" s="27"/>
      <c r="I132" s="24"/>
    </row>
    <row r="133" s="9" customFormat="1" customHeight="1" spans="1:9">
      <c r="A133" s="28" t="s">
        <v>61</v>
      </c>
      <c r="B133" s="28"/>
      <c r="C133" s="28"/>
      <c r="D133" s="28"/>
      <c r="E133" s="28"/>
      <c r="F133" s="28"/>
      <c r="G133" s="28"/>
      <c r="H133" s="27"/>
      <c r="I133" s="24"/>
    </row>
    <row r="134" s="9" customFormat="1" customHeight="1" spans="1:9">
      <c r="A134" s="28" t="s">
        <v>234</v>
      </c>
      <c r="B134" s="24"/>
      <c r="C134" s="25"/>
      <c r="D134" s="24"/>
      <c r="E134" s="24"/>
      <c r="F134" s="26"/>
      <c r="G134" s="24"/>
      <c r="H134" s="27"/>
      <c r="I134" s="24"/>
    </row>
    <row r="135" s="2" customFormat="1" customHeight="1" spans="1:9">
      <c r="A135" s="28">
        <v>1</v>
      </c>
      <c r="B135" s="28" t="s">
        <v>419</v>
      </c>
      <c r="C135" s="29" t="s">
        <v>12</v>
      </c>
      <c r="D135" s="24"/>
      <c r="E135" s="28" t="s">
        <v>77</v>
      </c>
      <c r="F135" s="26">
        <v>4</v>
      </c>
      <c r="G135" s="24"/>
      <c r="H135" s="27"/>
      <c r="I135" s="24"/>
    </row>
    <row r="136" s="2" customFormat="1" customHeight="1" spans="1:9">
      <c r="A136" s="28">
        <v>2</v>
      </c>
      <c r="B136" s="28" t="s">
        <v>420</v>
      </c>
      <c r="C136" s="29" t="s">
        <v>12</v>
      </c>
      <c r="D136" s="24"/>
      <c r="E136" s="28" t="s">
        <v>77</v>
      </c>
      <c r="F136" s="26">
        <v>14</v>
      </c>
      <c r="G136" s="24"/>
      <c r="H136" s="27"/>
      <c r="I136" s="24"/>
    </row>
    <row r="137" s="2" customFormat="1" customHeight="1" spans="1:9">
      <c r="A137" s="28">
        <v>3</v>
      </c>
      <c r="B137" s="28" t="s">
        <v>421</v>
      </c>
      <c r="C137" s="29" t="s">
        <v>12</v>
      </c>
      <c r="D137" s="24"/>
      <c r="E137" s="24" t="s">
        <v>13</v>
      </c>
      <c r="F137" s="26">
        <f>17.04*2.4+17.04*2.4</f>
        <v>81.792</v>
      </c>
      <c r="G137" s="24"/>
      <c r="H137" s="27"/>
      <c r="I137" s="24"/>
    </row>
    <row r="138" s="2" customFormat="1" customHeight="1" spans="1:9">
      <c r="A138" s="28">
        <v>4</v>
      </c>
      <c r="B138" s="28" t="s">
        <v>422</v>
      </c>
      <c r="C138" s="29" t="s">
        <v>12</v>
      </c>
      <c r="D138" s="24"/>
      <c r="E138" s="28" t="s">
        <v>26</v>
      </c>
      <c r="F138" s="26">
        <f>3.5+3.5+4</f>
        <v>11</v>
      </c>
      <c r="G138" s="24"/>
      <c r="H138" s="27"/>
      <c r="I138" s="24"/>
    </row>
    <row r="139" s="2" customFormat="1" customHeight="1" spans="1:9">
      <c r="A139" s="28">
        <v>5</v>
      </c>
      <c r="B139" s="28" t="s">
        <v>423</v>
      </c>
      <c r="C139" s="29" t="s">
        <v>12</v>
      </c>
      <c r="D139" s="24"/>
      <c r="E139" s="24" t="s">
        <v>13</v>
      </c>
      <c r="F139" s="26">
        <f>5*1.2+3*1.2</f>
        <v>9.6</v>
      </c>
      <c r="G139" s="24"/>
      <c r="H139" s="27"/>
      <c r="I139" s="24"/>
    </row>
    <row r="140" s="2" customFormat="1" customHeight="1" spans="1:9">
      <c r="A140" s="28">
        <v>6</v>
      </c>
      <c r="B140" s="28" t="s">
        <v>66</v>
      </c>
      <c r="C140" s="29" t="s">
        <v>12</v>
      </c>
      <c r="D140" s="24"/>
      <c r="E140" s="28" t="s">
        <v>77</v>
      </c>
      <c r="F140" s="26">
        <v>10</v>
      </c>
      <c r="G140" s="24"/>
      <c r="H140" s="27"/>
      <c r="I140" s="24"/>
    </row>
    <row r="141" s="2" customFormat="1" customHeight="1" spans="1:9">
      <c r="A141" s="28">
        <v>7</v>
      </c>
      <c r="B141" s="28" t="s">
        <v>85</v>
      </c>
      <c r="C141" s="29" t="s">
        <v>12</v>
      </c>
      <c r="D141" s="24"/>
      <c r="E141" s="28" t="s">
        <v>180</v>
      </c>
      <c r="F141" s="26">
        <v>10</v>
      </c>
      <c r="G141" s="24"/>
      <c r="H141" s="27"/>
      <c r="I141" s="24"/>
    </row>
    <row r="142" s="2" customFormat="1" customHeight="1" spans="1:9">
      <c r="A142" s="28">
        <v>8</v>
      </c>
      <c r="B142" s="28" t="s">
        <v>424</v>
      </c>
      <c r="C142" s="29" t="s">
        <v>12</v>
      </c>
      <c r="D142" s="24"/>
      <c r="E142" s="28" t="s">
        <v>77</v>
      </c>
      <c r="F142" s="26">
        <v>10</v>
      </c>
      <c r="G142" s="24"/>
      <c r="H142" s="27"/>
      <c r="I142" s="24"/>
    </row>
    <row r="143" s="2" customFormat="1" customHeight="1" spans="1:9">
      <c r="A143" s="28">
        <v>9</v>
      </c>
      <c r="B143" s="28" t="s">
        <v>425</v>
      </c>
      <c r="C143" s="29" t="s">
        <v>12</v>
      </c>
      <c r="D143" s="24"/>
      <c r="E143" s="24" t="s">
        <v>13</v>
      </c>
      <c r="F143" s="26">
        <f t="shared" ref="F143:F146" si="0">35.67+35.65</f>
        <v>71.32</v>
      </c>
      <c r="G143" s="24"/>
      <c r="H143" s="27"/>
      <c r="I143" s="24"/>
    </row>
    <row r="144" s="2" customFormat="1" customHeight="1" spans="1:9">
      <c r="A144" s="28">
        <v>10</v>
      </c>
      <c r="B144" s="28" t="s">
        <v>426</v>
      </c>
      <c r="C144" s="29" t="s">
        <v>12</v>
      </c>
      <c r="D144" s="24"/>
      <c r="E144" s="24" t="s">
        <v>13</v>
      </c>
      <c r="F144" s="26">
        <f t="shared" si="0"/>
        <v>71.32</v>
      </c>
      <c r="G144" s="24"/>
      <c r="H144" s="27"/>
      <c r="I144" s="24"/>
    </row>
    <row r="145" s="2" customFormat="1" customHeight="1" spans="1:9">
      <c r="A145" s="28">
        <v>11</v>
      </c>
      <c r="B145" s="28" t="s">
        <v>427</v>
      </c>
      <c r="C145" s="29" t="s">
        <v>12</v>
      </c>
      <c r="D145" s="24"/>
      <c r="E145" s="24" t="s">
        <v>13</v>
      </c>
      <c r="F145" s="26">
        <f>17.04*1.8+17.04*1.8</f>
        <v>61.344</v>
      </c>
      <c r="G145" s="24"/>
      <c r="H145" s="27"/>
      <c r="I145" s="24"/>
    </row>
    <row r="146" s="2" customFormat="1" customHeight="1" spans="1:9">
      <c r="A146" s="28">
        <v>12</v>
      </c>
      <c r="B146" s="28" t="s">
        <v>428</v>
      </c>
      <c r="C146" s="29" t="s">
        <v>12</v>
      </c>
      <c r="D146" s="24"/>
      <c r="E146" s="24" t="s">
        <v>13</v>
      </c>
      <c r="F146" s="26">
        <f t="shared" si="0"/>
        <v>71.32</v>
      </c>
      <c r="G146" s="24"/>
      <c r="H146" s="27"/>
      <c r="I146" s="24"/>
    </row>
    <row r="147" s="2" customFormat="1" customHeight="1" spans="1:9">
      <c r="A147" s="28">
        <v>13</v>
      </c>
      <c r="B147" s="28" t="s">
        <v>429</v>
      </c>
      <c r="C147" s="29" t="s">
        <v>12</v>
      </c>
      <c r="D147" s="24"/>
      <c r="E147" s="24" t="s">
        <v>13</v>
      </c>
      <c r="F147" s="26">
        <f>2.47*2.8*3</f>
        <v>20.748</v>
      </c>
      <c r="G147" s="24"/>
      <c r="H147" s="27"/>
      <c r="I147" s="24"/>
    </row>
    <row r="148" s="2" customFormat="1" customHeight="1" spans="1:9">
      <c r="A148" s="28">
        <v>12</v>
      </c>
      <c r="B148" s="28" t="s">
        <v>430</v>
      </c>
      <c r="C148" s="29" t="s">
        <v>12</v>
      </c>
      <c r="D148" s="24"/>
      <c r="E148" s="28" t="s">
        <v>431</v>
      </c>
      <c r="F148" s="26">
        <v>32</v>
      </c>
      <c r="G148" s="24"/>
      <c r="H148" s="27"/>
      <c r="I148" s="24"/>
    </row>
    <row r="149" s="2" customFormat="1" customHeight="1" spans="1:9">
      <c r="A149" s="28">
        <v>13</v>
      </c>
      <c r="B149" s="28" t="s">
        <v>432</v>
      </c>
      <c r="C149" s="29" t="s">
        <v>12</v>
      </c>
      <c r="D149" s="24"/>
      <c r="E149" s="28" t="s">
        <v>26</v>
      </c>
      <c r="F149" s="26">
        <f>5.3+3.2+5+3</f>
        <v>16.5</v>
      </c>
      <c r="G149" s="24"/>
      <c r="H149" s="27"/>
      <c r="I149" s="24"/>
    </row>
    <row r="150" s="2" customFormat="1" customHeight="1" spans="1:9">
      <c r="A150" s="28">
        <v>14</v>
      </c>
      <c r="B150" s="28" t="s">
        <v>433</v>
      </c>
      <c r="C150" s="29" t="s">
        <v>12</v>
      </c>
      <c r="D150" s="24"/>
      <c r="E150" s="28" t="s">
        <v>26</v>
      </c>
      <c r="F150" s="26">
        <f>5.3*2</f>
        <v>10.6</v>
      </c>
      <c r="G150" s="24"/>
      <c r="H150" s="27"/>
      <c r="I150" s="24"/>
    </row>
    <row r="151" s="9" customFormat="1" customHeight="1" spans="1:9">
      <c r="A151" s="28" t="s">
        <v>61</v>
      </c>
      <c r="B151" s="28"/>
      <c r="C151" s="28"/>
      <c r="D151" s="28"/>
      <c r="E151" s="28"/>
      <c r="F151" s="28"/>
      <c r="G151" s="28"/>
      <c r="H151" s="27"/>
      <c r="I151" s="24"/>
    </row>
    <row r="152" s="9" customFormat="1" customHeight="1" spans="1:9">
      <c r="A152" s="28" t="s">
        <v>434</v>
      </c>
      <c r="B152" s="24"/>
      <c r="C152" s="25"/>
      <c r="D152" s="24"/>
      <c r="E152" s="24"/>
      <c r="F152" s="26"/>
      <c r="G152" s="24"/>
      <c r="H152" s="27"/>
      <c r="I152" s="24"/>
    </row>
    <row r="153" s="2" customFormat="1" customHeight="1" spans="1:9">
      <c r="A153" s="28">
        <v>1</v>
      </c>
      <c r="B153" s="28" t="s">
        <v>348</v>
      </c>
      <c r="C153" s="29" t="s">
        <v>12</v>
      </c>
      <c r="D153" s="33"/>
      <c r="E153" s="28" t="s">
        <v>77</v>
      </c>
      <c r="F153" s="24">
        <v>30</v>
      </c>
      <c r="G153" s="24"/>
      <c r="H153" s="27"/>
      <c r="I153" s="24"/>
    </row>
    <row r="154" s="2" customFormat="1" customHeight="1" spans="1:9">
      <c r="A154" s="28">
        <v>2</v>
      </c>
      <c r="B154" s="28" t="s">
        <v>349</v>
      </c>
      <c r="C154" s="29" t="s">
        <v>12</v>
      </c>
      <c r="D154" s="33"/>
      <c r="E154" s="28" t="s">
        <v>77</v>
      </c>
      <c r="F154" s="24">
        <v>12</v>
      </c>
      <c r="G154" s="24"/>
      <c r="H154" s="27"/>
      <c r="I154" s="24"/>
    </row>
    <row r="155" s="2" customFormat="1" customHeight="1" spans="1:9">
      <c r="A155" s="28">
        <v>3</v>
      </c>
      <c r="B155" s="28" t="s">
        <v>350</v>
      </c>
      <c r="C155" s="29" t="s">
        <v>12</v>
      </c>
      <c r="D155" s="33"/>
      <c r="E155" s="28" t="s">
        <v>77</v>
      </c>
      <c r="F155" s="24">
        <v>24</v>
      </c>
      <c r="G155" s="24"/>
      <c r="H155" s="27"/>
      <c r="I155" s="24"/>
    </row>
    <row r="156" s="2" customFormat="1" customHeight="1" spans="1:9">
      <c r="A156" s="28">
        <v>4</v>
      </c>
      <c r="B156" s="28" t="s">
        <v>351</v>
      </c>
      <c r="C156" s="29" t="s">
        <v>12</v>
      </c>
      <c r="D156" s="33"/>
      <c r="E156" s="28" t="s">
        <v>77</v>
      </c>
      <c r="F156" s="24">
        <v>12</v>
      </c>
      <c r="G156" s="24"/>
      <c r="H156" s="27"/>
      <c r="I156" s="24"/>
    </row>
    <row r="157" s="2" customFormat="1" customHeight="1" spans="1:9">
      <c r="A157" s="28">
        <v>5</v>
      </c>
      <c r="B157" s="28" t="s">
        <v>352</v>
      </c>
      <c r="C157" s="29" t="s">
        <v>12</v>
      </c>
      <c r="D157" s="24"/>
      <c r="E157" s="28" t="s">
        <v>13</v>
      </c>
      <c r="F157" s="26">
        <f>35.67+35.64</f>
        <v>71.31</v>
      </c>
      <c r="G157" s="24"/>
      <c r="H157" s="27"/>
      <c r="I157" s="24"/>
    </row>
    <row r="158" s="2" customFormat="1" customHeight="1" spans="1:9">
      <c r="A158" s="28">
        <v>6</v>
      </c>
      <c r="B158" s="28" t="s">
        <v>353</v>
      </c>
      <c r="C158" s="29" t="s">
        <v>12</v>
      </c>
      <c r="D158" s="24"/>
      <c r="E158" s="28" t="s">
        <v>13</v>
      </c>
      <c r="F158" s="26">
        <f>103.82*3.17</f>
        <v>329.1094</v>
      </c>
      <c r="G158" s="24"/>
      <c r="H158" s="27"/>
      <c r="I158" s="24"/>
    </row>
    <row r="159" s="2" customFormat="1" customHeight="1" spans="1:9">
      <c r="A159" s="28">
        <v>7</v>
      </c>
      <c r="B159" s="28" t="s">
        <v>435</v>
      </c>
      <c r="C159" s="29" t="s">
        <v>12</v>
      </c>
      <c r="D159" s="24"/>
      <c r="E159" s="28" t="s">
        <v>26</v>
      </c>
      <c r="F159" s="26">
        <v>103.82</v>
      </c>
      <c r="G159" s="24"/>
      <c r="H159" s="27"/>
      <c r="I159" s="24"/>
    </row>
    <row r="160" s="2" customFormat="1" customHeight="1" spans="1:9">
      <c r="A160" s="28">
        <v>8</v>
      </c>
      <c r="B160" s="28" t="s">
        <v>355</v>
      </c>
      <c r="C160" s="29" t="s">
        <v>12</v>
      </c>
      <c r="D160" s="24"/>
      <c r="E160" s="28" t="s">
        <v>13</v>
      </c>
      <c r="F160" s="26">
        <v>99.82</v>
      </c>
      <c r="G160" s="24"/>
      <c r="H160" s="27"/>
      <c r="I160" s="24"/>
    </row>
    <row r="161" s="2" customFormat="1" customHeight="1" spans="1:9">
      <c r="A161" s="28">
        <v>9</v>
      </c>
      <c r="B161" s="28" t="s">
        <v>420</v>
      </c>
      <c r="C161" s="29" t="s">
        <v>12</v>
      </c>
      <c r="D161" s="24"/>
      <c r="E161" s="28" t="s">
        <v>77</v>
      </c>
      <c r="F161" s="26">
        <v>19</v>
      </c>
      <c r="G161" s="24"/>
      <c r="H161" s="27"/>
      <c r="I161" s="24"/>
    </row>
    <row r="162" s="2" customFormat="1" customHeight="1" spans="1:9">
      <c r="A162" s="28">
        <v>11</v>
      </c>
      <c r="B162" s="28" t="s">
        <v>430</v>
      </c>
      <c r="C162" s="29" t="s">
        <v>12</v>
      </c>
      <c r="D162" s="24"/>
      <c r="E162" s="28" t="s">
        <v>431</v>
      </c>
      <c r="F162" s="26">
        <v>32</v>
      </c>
      <c r="G162" s="24"/>
      <c r="H162" s="27"/>
      <c r="I162" s="24"/>
    </row>
    <row r="163" s="2" customFormat="1" customHeight="1" spans="1:9">
      <c r="A163" s="28">
        <v>12</v>
      </c>
      <c r="B163" s="28" t="s">
        <v>360</v>
      </c>
      <c r="C163" s="29" t="s">
        <v>12</v>
      </c>
      <c r="D163" s="24"/>
      <c r="E163" s="28" t="s">
        <v>77</v>
      </c>
      <c r="F163" s="26">
        <v>2</v>
      </c>
      <c r="G163" s="24"/>
      <c r="H163" s="27"/>
      <c r="I163" s="24"/>
    </row>
    <row r="164" s="4" customFormat="1" customHeight="1" spans="1:9">
      <c r="A164" s="28">
        <v>13</v>
      </c>
      <c r="B164" s="37" t="s">
        <v>40</v>
      </c>
      <c r="C164" s="30" t="s">
        <v>368</v>
      </c>
      <c r="D164" s="45"/>
      <c r="E164" s="95" t="s">
        <v>118</v>
      </c>
      <c r="F164" s="26">
        <v>141.82</v>
      </c>
      <c r="G164" s="47"/>
      <c r="H164" s="47"/>
      <c r="I164" s="45"/>
    </row>
    <row r="165" s="3" customFormat="1" customHeight="1" spans="1:9">
      <c r="A165" s="28">
        <v>14</v>
      </c>
      <c r="B165" s="37" t="s">
        <v>369</v>
      </c>
      <c r="C165" s="34" t="s">
        <v>370</v>
      </c>
      <c r="D165" s="29" t="s">
        <v>39</v>
      </c>
      <c r="E165" s="48" t="s">
        <v>118</v>
      </c>
      <c r="F165" s="26">
        <v>42.6</v>
      </c>
      <c r="G165" s="40"/>
      <c r="H165" s="39"/>
      <c r="I165" s="62"/>
    </row>
    <row r="166" s="3" customFormat="1" customHeight="1" spans="1:9">
      <c r="A166" s="28">
        <v>15</v>
      </c>
      <c r="B166" s="37" t="s">
        <v>371</v>
      </c>
      <c r="C166" s="34" t="s">
        <v>372</v>
      </c>
      <c r="D166" s="29" t="s">
        <v>39</v>
      </c>
      <c r="E166" s="48" t="s">
        <v>118</v>
      </c>
      <c r="F166" s="26">
        <v>57.625</v>
      </c>
      <c r="G166" s="40"/>
      <c r="H166" s="39"/>
      <c r="I166" s="62"/>
    </row>
    <row r="167" s="3" customFormat="1" customHeight="1" spans="1:9">
      <c r="A167" s="28">
        <v>16</v>
      </c>
      <c r="B167" s="37" t="s">
        <v>375</v>
      </c>
      <c r="C167" s="34" t="s">
        <v>372</v>
      </c>
      <c r="D167" s="29" t="s">
        <v>39</v>
      </c>
      <c r="E167" s="48" t="s">
        <v>118</v>
      </c>
      <c r="F167" s="26">
        <v>99.82</v>
      </c>
      <c r="G167" s="40"/>
      <c r="H167" s="39"/>
      <c r="I167" s="62"/>
    </row>
    <row r="168" s="5" customFormat="1" customHeight="1" spans="1:9">
      <c r="A168" s="28">
        <v>17</v>
      </c>
      <c r="B168" s="42" t="s">
        <v>35</v>
      </c>
      <c r="C168" s="94" t="s">
        <v>36</v>
      </c>
      <c r="D168" s="53"/>
      <c r="E168" s="53" t="s">
        <v>13</v>
      </c>
      <c r="F168" s="54">
        <f>415.166+F171</f>
        <v>498.776</v>
      </c>
      <c r="G168" s="27"/>
      <c r="H168" s="27"/>
      <c r="I168" s="77"/>
    </row>
    <row r="169" s="5" customFormat="1" customHeight="1" spans="1:9">
      <c r="A169" s="28">
        <v>18</v>
      </c>
      <c r="B169" s="28" t="s">
        <v>37</v>
      </c>
      <c r="C169" s="34" t="s">
        <v>43</v>
      </c>
      <c r="D169" s="29" t="s">
        <v>39</v>
      </c>
      <c r="E169" s="53" t="s">
        <v>13</v>
      </c>
      <c r="F169" s="54">
        <f>415.166+F172</f>
        <v>430.202</v>
      </c>
      <c r="G169" s="27"/>
      <c r="H169" s="27"/>
      <c r="I169" s="77"/>
    </row>
    <row r="170" s="5" customFormat="1" customHeight="1" spans="1:9">
      <c r="A170" s="28">
        <v>19</v>
      </c>
      <c r="B170" s="34" t="s">
        <v>38</v>
      </c>
      <c r="C170" s="34" t="s">
        <v>372</v>
      </c>
      <c r="D170" s="94" t="s">
        <v>39</v>
      </c>
      <c r="E170" s="53" t="s">
        <v>13</v>
      </c>
      <c r="F170" s="54">
        <v>362.2996</v>
      </c>
      <c r="G170" s="27"/>
      <c r="H170" s="27"/>
      <c r="I170" s="77"/>
    </row>
    <row r="171" s="5" customFormat="1" customHeight="1" spans="1:9">
      <c r="A171" s="28">
        <v>20</v>
      </c>
      <c r="B171" s="34" t="s">
        <v>387</v>
      </c>
      <c r="C171" s="34" t="s">
        <v>372</v>
      </c>
      <c r="D171" s="94" t="s">
        <v>39</v>
      </c>
      <c r="E171" s="53" t="s">
        <v>13</v>
      </c>
      <c r="F171" s="54">
        <v>83.61</v>
      </c>
      <c r="G171" s="27"/>
      <c r="H171" s="27"/>
      <c r="I171" s="77"/>
    </row>
    <row r="172" s="5" customFormat="1" customHeight="1" spans="1:9">
      <c r="A172" s="28">
        <v>21</v>
      </c>
      <c r="B172" s="34" t="s">
        <v>388</v>
      </c>
      <c r="C172" s="34" t="s">
        <v>372</v>
      </c>
      <c r="D172" s="94" t="s">
        <v>39</v>
      </c>
      <c r="E172" s="53" t="s">
        <v>13</v>
      </c>
      <c r="F172" s="54">
        <v>15.036</v>
      </c>
      <c r="G172" s="27"/>
      <c r="H172" s="27"/>
      <c r="I172" s="77"/>
    </row>
    <row r="173" s="8" customFormat="1" customHeight="1" spans="1:9">
      <c r="A173" s="28">
        <v>22</v>
      </c>
      <c r="B173" s="34" t="s">
        <v>394</v>
      </c>
      <c r="C173" s="29" t="s">
        <v>395</v>
      </c>
      <c r="D173" s="28" t="s">
        <v>311</v>
      </c>
      <c r="E173" s="37" t="s">
        <v>50</v>
      </c>
      <c r="F173" s="54">
        <v>4</v>
      </c>
      <c r="G173" s="27"/>
      <c r="H173" s="27"/>
      <c r="I173" s="77"/>
    </row>
    <row r="174" s="8" customFormat="1" customHeight="1" spans="1:9">
      <c r="A174" s="28">
        <v>23</v>
      </c>
      <c r="B174" s="34" t="s">
        <v>436</v>
      </c>
      <c r="C174" s="29" t="s">
        <v>397</v>
      </c>
      <c r="D174" s="28" t="s">
        <v>311</v>
      </c>
      <c r="E174" s="37" t="s">
        <v>50</v>
      </c>
      <c r="F174" s="54">
        <v>52</v>
      </c>
      <c r="G174" s="27"/>
      <c r="H174" s="27"/>
      <c r="I174" s="77"/>
    </row>
    <row r="175" s="5" customFormat="1" customHeight="1" spans="1:9">
      <c r="A175" s="28">
        <v>24</v>
      </c>
      <c r="B175" s="48" t="s">
        <v>398</v>
      </c>
      <c r="C175" s="30" t="s">
        <v>128</v>
      </c>
      <c r="D175" s="28" t="s">
        <v>311</v>
      </c>
      <c r="E175" s="40" t="s">
        <v>50</v>
      </c>
      <c r="F175" s="40">
        <v>5</v>
      </c>
      <c r="G175" s="27"/>
      <c r="H175" s="47"/>
      <c r="I175" s="77"/>
    </row>
    <row r="176" s="8" customFormat="1" customHeight="1" spans="1:9">
      <c r="A176" s="28">
        <v>25</v>
      </c>
      <c r="B176" s="34" t="s">
        <v>404</v>
      </c>
      <c r="C176" s="29" t="s">
        <v>217</v>
      </c>
      <c r="D176" s="94"/>
      <c r="E176" s="53" t="s">
        <v>336</v>
      </c>
      <c r="F176" s="54">
        <v>2</v>
      </c>
      <c r="G176" s="27"/>
      <c r="H176" s="27"/>
      <c r="I176" s="77"/>
    </row>
    <row r="177" s="8" customFormat="1" customHeight="1" spans="1:9">
      <c r="A177" s="28">
        <v>26</v>
      </c>
      <c r="B177" s="34" t="s">
        <v>405</v>
      </c>
      <c r="C177" s="29" t="s">
        <v>406</v>
      </c>
      <c r="D177" s="94"/>
      <c r="E177" s="53" t="s">
        <v>190</v>
      </c>
      <c r="F177" s="54">
        <v>2</v>
      </c>
      <c r="G177" s="27"/>
      <c r="H177" s="27"/>
      <c r="I177" s="77"/>
    </row>
    <row r="178" s="8" customFormat="1" customHeight="1" spans="1:9">
      <c r="A178" s="28">
        <v>27</v>
      </c>
      <c r="B178" s="34" t="s">
        <v>407</v>
      </c>
      <c r="C178" s="29" t="s">
        <v>282</v>
      </c>
      <c r="D178" s="94"/>
      <c r="E178" s="50" t="s">
        <v>13</v>
      </c>
      <c r="F178" s="54">
        <v>114.71</v>
      </c>
      <c r="G178" s="27"/>
      <c r="H178" s="27"/>
      <c r="I178" s="77"/>
    </row>
    <row r="179" s="8" customFormat="1" customHeight="1" spans="1:9">
      <c r="A179" s="28">
        <v>28</v>
      </c>
      <c r="B179" s="34" t="s">
        <v>437</v>
      </c>
      <c r="C179" s="29" t="s">
        <v>438</v>
      </c>
      <c r="D179" s="94"/>
      <c r="E179" s="50" t="s">
        <v>26</v>
      </c>
      <c r="F179" s="54">
        <v>119.66</v>
      </c>
      <c r="G179" s="27"/>
      <c r="H179" s="27"/>
      <c r="I179" s="77"/>
    </row>
    <row r="180" s="8" customFormat="1" customHeight="1" spans="1:9">
      <c r="A180" s="28">
        <v>29</v>
      </c>
      <c r="B180" s="34" t="s">
        <v>410</v>
      </c>
      <c r="C180" s="30" t="s">
        <v>409</v>
      </c>
      <c r="D180" s="94"/>
      <c r="E180" s="50" t="s">
        <v>50</v>
      </c>
      <c r="F180" s="54">
        <v>23</v>
      </c>
      <c r="G180" s="27"/>
      <c r="H180" s="27"/>
      <c r="I180" s="77"/>
    </row>
    <row r="181" s="8" customFormat="1" customHeight="1" spans="1:9">
      <c r="A181" s="28">
        <v>30</v>
      </c>
      <c r="B181" s="34" t="s">
        <v>411</v>
      </c>
      <c r="C181" s="29"/>
      <c r="D181" s="94"/>
      <c r="E181" s="53" t="s">
        <v>13</v>
      </c>
      <c r="F181" s="54">
        <v>114.71</v>
      </c>
      <c r="G181" s="27"/>
      <c r="H181" s="27"/>
      <c r="I181" s="77"/>
    </row>
    <row r="182" s="9" customFormat="1" customHeight="1" spans="1:9">
      <c r="A182" s="28">
        <v>31</v>
      </c>
      <c r="B182" s="49" t="s">
        <v>412</v>
      </c>
      <c r="C182" s="50" t="s">
        <v>12</v>
      </c>
      <c r="D182" s="50"/>
      <c r="E182" s="24" t="s">
        <v>16</v>
      </c>
      <c r="F182" s="27">
        <v>1</v>
      </c>
      <c r="G182" s="29"/>
      <c r="H182" s="27"/>
      <c r="I182" s="24"/>
    </row>
    <row r="183" s="9" customFormat="1" customHeight="1" spans="1:9">
      <c r="A183" s="28">
        <v>32</v>
      </c>
      <c r="B183" s="28" t="s">
        <v>413</v>
      </c>
      <c r="C183" s="30" t="s">
        <v>414</v>
      </c>
      <c r="D183" s="50"/>
      <c r="E183" s="28" t="s">
        <v>336</v>
      </c>
      <c r="F183" s="27">
        <v>2</v>
      </c>
      <c r="G183" s="29"/>
      <c r="H183" s="27"/>
      <c r="I183" s="24"/>
    </row>
    <row r="184" s="9" customFormat="1" customHeight="1" spans="1:9">
      <c r="A184" s="28">
        <v>33</v>
      </c>
      <c r="B184" s="28" t="s">
        <v>413</v>
      </c>
      <c r="C184" s="30" t="s">
        <v>439</v>
      </c>
      <c r="D184" s="50"/>
      <c r="E184" s="28" t="s">
        <v>336</v>
      </c>
      <c r="F184" s="27">
        <v>2</v>
      </c>
      <c r="G184" s="29"/>
      <c r="H184" s="27"/>
      <c r="I184" s="24"/>
    </row>
    <row r="185" s="1" customFormat="1" customHeight="1" spans="1:9">
      <c r="A185" s="28">
        <v>34</v>
      </c>
      <c r="B185" s="59" t="s">
        <v>120</v>
      </c>
      <c r="C185" s="30" t="s">
        <v>440</v>
      </c>
      <c r="D185" s="24" t="s">
        <v>338</v>
      </c>
      <c r="E185" s="59" t="s">
        <v>26</v>
      </c>
      <c r="F185" s="60">
        <f>53.6*2</f>
        <v>107.2</v>
      </c>
      <c r="G185" s="60"/>
      <c r="H185" s="60"/>
      <c r="I185" s="36"/>
    </row>
    <row r="186" s="1" customFormat="1" customHeight="1" spans="1:9">
      <c r="A186" s="28">
        <v>35</v>
      </c>
      <c r="B186" s="30" t="s">
        <v>416</v>
      </c>
      <c r="C186" s="30" t="s">
        <v>417</v>
      </c>
      <c r="D186" s="60"/>
      <c r="E186" s="59" t="s">
        <v>26</v>
      </c>
      <c r="F186" s="60">
        <f>50*1.5</f>
        <v>75</v>
      </c>
      <c r="G186" s="60"/>
      <c r="H186" s="61"/>
      <c r="I186" s="63"/>
    </row>
    <row r="187" s="9" customFormat="1" customHeight="1" spans="1:9">
      <c r="A187" s="28" t="s">
        <v>61</v>
      </c>
      <c r="B187" s="28"/>
      <c r="C187" s="28"/>
      <c r="D187" s="28"/>
      <c r="E187" s="28"/>
      <c r="F187" s="28"/>
      <c r="G187" s="28"/>
      <c r="H187" s="27"/>
      <c r="I187" s="24"/>
    </row>
    <row r="188" s="9" customFormat="1" customHeight="1" spans="1:9">
      <c r="A188" s="28" t="s">
        <v>441</v>
      </c>
      <c r="B188" s="24"/>
      <c r="C188" s="25"/>
      <c r="D188" s="24"/>
      <c r="E188" s="24"/>
      <c r="F188" s="26"/>
      <c r="G188" s="24"/>
      <c r="H188" s="27"/>
      <c r="I188" s="24"/>
    </row>
    <row r="189" s="2" customFormat="1" customHeight="1" spans="1:9">
      <c r="A189" s="28">
        <v>1</v>
      </c>
      <c r="B189" s="28" t="s">
        <v>442</v>
      </c>
      <c r="C189" s="29" t="s">
        <v>12</v>
      </c>
      <c r="D189" s="24"/>
      <c r="E189" s="24" t="s">
        <v>13</v>
      </c>
      <c r="F189" s="26">
        <f>17.04*0.6</f>
        <v>10.224</v>
      </c>
      <c r="G189" s="24"/>
      <c r="H189" s="27"/>
      <c r="I189" s="24"/>
    </row>
    <row r="190" s="9" customFormat="1" customHeight="1" spans="1:9">
      <c r="A190" s="28">
        <v>2</v>
      </c>
      <c r="B190" s="24" t="s">
        <v>443</v>
      </c>
      <c r="C190" s="50" t="s">
        <v>92</v>
      </c>
      <c r="D190" s="24"/>
      <c r="E190" s="50" t="s">
        <v>13</v>
      </c>
      <c r="F190" s="26">
        <v>9.376</v>
      </c>
      <c r="G190" s="24"/>
      <c r="H190" s="27"/>
      <c r="I190" s="24"/>
    </row>
    <row r="191" s="9" customFormat="1" customHeight="1" spans="1:9">
      <c r="A191" s="28">
        <v>3</v>
      </c>
      <c r="B191" s="24" t="s">
        <v>444</v>
      </c>
      <c r="C191" s="50" t="s">
        <v>92</v>
      </c>
      <c r="D191" s="24"/>
      <c r="E191" s="50" t="s">
        <v>13</v>
      </c>
      <c r="F191" s="26">
        <v>2.436</v>
      </c>
      <c r="G191" s="24"/>
      <c r="H191" s="27"/>
      <c r="I191" s="24"/>
    </row>
    <row r="192" s="9" customFormat="1" customHeight="1" spans="1:9">
      <c r="A192" s="28">
        <v>4</v>
      </c>
      <c r="B192" s="24" t="s">
        <v>445</v>
      </c>
      <c r="C192" s="25"/>
      <c r="D192" s="24"/>
      <c r="E192" s="50" t="s">
        <v>16</v>
      </c>
      <c r="F192" s="26">
        <v>1</v>
      </c>
      <c r="G192" s="24"/>
      <c r="H192" s="27"/>
      <c r="I192" s="24"/>
    </row>
    <row r="193" s="9" customFormat="1" customHeight="1" spans="1:9">
      <c r="A193" s="28">
        <v>5</v>
      </c>
      <c r="B193" s="49" t="s">
        <v>91</v>
      </c>
      <c r="C193" s="50" t="s">
        <v>92</v>
      </c>
      <c r="D193" s="50"/>
      <c r="E193" s="50" t="s">
        <v>13</v>
      </c>
      <c r="F193" s="27">
        <v>18.76</v>
      </c>
      <c r="G193" s="29"/>
      <c r="H193" s="27"/>
      <c r="I193" s="24"/>
    </row>
    <row r="194" s="9" customFormat="1" customHeight="1" spans="1:9">
      <c r="A194" s="28">
        <v>6</v>
      </c>
      <c r="B194" s="29" t="s">
        <v>446</v>
      </c>
      <c r="C194" s="29" t="s">
        <v>447</v>
      </c>
      <c r="D194" s="29"/>
      <c r="E194" s="50" t="s">
        <v>13</v>
      </c>
      <c r="F194" s="27">
        <v>2.22</v>
      </c>
      <c r="G194" s="97"/>
      <c r="H194" s="97"/>
      <c r="I194" s="49"/>
    </row>
    <row r="195" s="9" customFormat="1" customHeight="1" spans="1:9">
      <c r="A195" s="28">
        <v>7</v>
      </c>
      <c r="B195" s="49" t="s">
        <v>448</v>
      </c>
      <c r="C195" s="50" t="s">
        <v>111</v>
      </c>
      <c r="D195" s="50"/>
      <c r="E195" s="24" t="s">
        <v>13</v>
      </c>
      <c r="F195" s="27">
        <v>17.55</v>
      </c>
      <c r="G195" s="29"/>
      <c r="H195" s="27"/>
      <c r="I195" s="24"/>
    </row>
    <row r="196" s="9" customFormat="1" customHeight="1" spans="1:9">
      <c r="A196" s="28">
        <v>8</v>
      </c>
      <c r="B196" s="49" t="s">
        <v>101</v>
      </c>
      <c r="C196" s="50" t="s">
        <v>102</v>
      </c>
      <c r="D196" s="24" t="s">
        <v>288</v>
      </c>
      <c r="E196" s="50" t="s">
        <v>13</v>
      </c>
      <c r="F196" s="27">
        <f>17.55+28.86</f>
        <v>46.41</v>
      </c>
      <c r="G196" s="29"/>
      <c r="H196" s="27"/>
      <c r="I196" s="24"/>
    </row>
    <row r="197" s="9" customFormat="1" customHeight="1" spans="1:9">
      <c r="A197" s="28">
        <v>9</v>
      </c>
      <c r="B197" s="73" t="s">
        <v>449</v>
      </c>
      <c r="C197" s="30" t="s">
        <v>450</v>
      </c>
      <c r="D197" s="29"/>
      <c r="E197" s="43" t="s">
        <v>13</v>
      </c>
      <c r="F197" s="54">
        <v>17.55</v>
      </c>
      <c r="G197" s="47"/>
      <c r="H197" s="48"/>
      <c r="I197" s="77"/>
    </row>
    <row r="198" s="8" customFormat="1" customHeight="1" spans="1:9">
      <c r="A198" s="28">
        <v>10</v>
      </c>
      <c r="B198" s="34" t="s">
        <v>407</v>
      </c>
      <c r="C198" s="29" t="s">
        <v>282</v>
      </c>
      <c r="D198" s="94"/>
      <c r="E198" s="50" t="s">
        <v>13</v>
      </c>
      <c r="F198" s="54">
        <v>17.55</v>
      </c>
      <c r="G198" s="27"/>
      <c r="H198" s="27"/>
      <c r="I198" s="77"/>
    </row>
    <row r="199" s="9" customFormat="1" customHeight="1" spans="1:9">
      <c r="A199" s="28">
        <v>11</v>
      </c>
      <c r="B199" s="49" t="s">
        <v>93</v>
      </c>
      <c r="C199" s="50" t="s">
        <v>92</v>
      </c>
      <c r="D199" s="50"/>
      <c r="E199" s="50" t="s">
        <v>13</v>
      </c>
      <c r="F199" s="27">
        <v>39.6872</v>
      </c>
      <c r="G199" s="29"/>
      <c r="H199" s="27"/>
      <c r="I199" s="24"/>
    </row>
    <row r="200" s="9" customFormat="1" customHeight="1" spans="1:9">
      <c r="A200" s="28">
        <v>12</v>
      </c>
      <c r="B200" s="24" t="s">
        <v>451</v>
      </c>
      <c r="C200" s="29" t="s">
        <v>438</v>
      </c>
      <c r="D200" s="24"/>
      <c r="E200" s="50" t="s">
        <v>13</v>
      </c>
      <c r="F200" s="26">
        <v>62.916</v>
      </c>
      <c r="G200" s="24"/>
      <c r="H200" s="27"/>
      <c r="I200" s="24"/>
    </row>
    <row r="201" s="5" customFormat="1" customHeight="1" spans="1:9">
      <c r="A201" s="28">
        <v>13</v>
      </c>
      <c r="B201" s="48" t="s">
        <v>398</v>
      </c>
      <c r="C201" s="30" t="s">
        <v>128</v>
      </c>
      <c r="D201" s="28" t="s">
        <v>311</v>
      </c>
      <c r="E201" s="40" t="s">
        <v>50</v>
      </c>
      <c r="F201" s="40">
        <v>5</v>
      </c>
      <c r="G201" s="27"/>
      <c r="H201" s="47"/>
      <c r="I201" s="77"/>
    </row>
    <row r="202" s="9" customFormat="1" customHeight="1" spans="1:9">
      <c r="A202" s="28">
        <v>14</v>
      </c>
      <c r="B202" s="73" t="s">
        <v>452</v>
      </c>
      <c r="C202" s="73" t="s">
        <v>409</v>
      </c>
      <c r="D202" s="28"/>
      <c r="E202" s="53" t="s">
        <v>13</v>
      </c>
      <c r="F202" s="48">
        <v>17.27</v>
      </c>
      <c r="G202" s="40"/>
      <c r="H202" s="48"/>
      <c r="I202" s="24"/>
    </row>
    <row r="203" s="8" customFormat="1" customHeight="1" spans="1:9">
      <c r="A203" s="28">
        <v>15</v>
      </c>
      <c r="B203" s="34" t="s">
        <v>453</v>
      </c>
      <c r="C203" s="30" t="s">
        <v>128</v>
      </c>
      <c r="D203" s="28" t="s">
        <v>311</v>
      </c>
      <c r="E203" s="53" t="s">
        <v>50</v>
      </c>
      <c r="F203" s="54">
        <v>5</v>
      </c>
      <c r="G203" s="27"/>
      <c r="H203" s="27"/>
      <c r="I203" s="77"/>
    </row>
    <row r="204" s="8" customFormat="1" customHeight="1" spans="1:9">
      <c r="A204" s="28">
        <v>16</v>
      </c>
      <c r="B204" s="34" t="s">
        <v>454</v>
      </c>
      <c r="C204" s="30" t="s">
        <v>128</v>
      </c>
      <c r="D204" s="28" t="s">
        <v>311</v>
      </c>
      <c r="E204" s="50" t="s">
        <v>50</v>
      </c>
      <c r="F204" s="54">
        <v>1</v>
      </c>
      <c r="G204" s="27"/>
      <c r="H204" s="27"/>
      <c r="I204" s="77"/>
    </row>
    <row r="205" s="8" customFormat="1" customHeight="1" spans="1:9">
      <c r="A205" s="28">
        <v>17</v>
      </c>
      <c r="B205" s="34" t="s">
        <v>455</v>
      </c>
      <c r="C205" s="30" t="s">
        <v>128</v>
      </c>
      <c r="D205" s="28" t="s">
        <v>311</v>
      </c>
      <c r="E205" s="50" t="s">
        <v>50</v>
      </c>
      <c r="F205" s="54">
        <v>1</v>
      </c>
      <c r="G205" s="27"/>
      <c r="H205" s="27"/>
      <c r="I205" s="77"/>
    </row>
    <row r="206" s="1" customFormat="1" customHeight="1" spans="1:9">
      <c r="A206" s="28">
        <v>18</v>
      </c>
      <c r="B206" s="28" t="s">
        <v>316</v>
      </c>
      <c r="C206" s="29"/>
      <c r="D206" s="24"/>
      <c r="E206" s="28" t="s">
        <v>50</v>
      </c>
      <c r="F206" s="26">
        <v>3</v>
      </c>
      <c r="G206" s="24"/>
      <c r="H206" s="27"/>
      <c r="I206" s="24"/>
    </row>
    <row r="207" s="1" customFormat="1" customHeight="1" spans="1:9">
      <c r="A207" s="28">
        <v>19</v>
      </c>
      <c r="B207" s="28" t="s">
        <v>318</v>
      </c>
      <c r="C207" s="29" t="s">
        <v>319</v>
      </c>
      <c r="D207" s="24"/>
      <c r="E207" s="28" t="s">
        <v>50</v>
      </c>
      <c r="F207" s="26">
        <v>3</v>
      </c>
      <c r="G207" s="24"/>
      <c r="H207" s="27"/>
      <c r="I207" s="24"/>
    </row>
    <row r="208" s="1" customFormat="1" customHeight="1" spans="1:9">
      <c r="A208" s="28">
        <v>20</v>
      </c>
      <c r="B208" s="28" t="s">
        <v>312</v>
      </c>
      <c r="C208" s="29" t="s">
        <v>128</v>
      </c>
      <c r="D208" s="24" t="s">
        <v>304</v>
      </c>
      <c r="E208" s="28" t="s">
        <v>50</v>
      </c>
      <c r="F208" s="26">
        <v>1</v>
      </c>
      <c r="G208" s="24"/>
      <c r="H208" s="27"/>
      <c r="I208" s="24"/>
    </row>
    <row r="209" s="1" customFormat="1" customHeight="1" spans="1:9">
      <c r="A209" s="28">
        <v>21</v>
      </c>
      <c r="B209" s="28" t="s">
        <v>151</v>
      </c>
      <c r="C209" s="30" t="s">
        <v>128</v>
      </c>
      <c r="D209" s="24" t="s">
        <v>304</v>
      </c>
      <c r="E209" s="28" t="s">
        <v>50</v>
      </c>
      <c r="F209" s="26">
        <v>2</v>
      </c>
      <c r="G209" s="24"/>
      <c r="H209" s="27"/>
      <c r="I209" s="24"/>
    </row>
    <row r="210" s="8" customFormat="1" customHeight="1" spans="1:9">
      <c r="A210" s="28">
        <v>22</v>
      </c>
      <c r="B210" s="34" t="s">
        <v>303</v>
      </c>
      <c r="C210" s="30" t="s">
        <v>128</v>
      </c>
      <c r="D210" s="24" t="s">
        <v>304</v>
      </c>
      <c r="E210" s="50" t="s">
        <v>77</v>
      </c>
      <c r="F210" s="54">
        <v>1</v>
      </c>
      <c r="G210" s="27"/>
      <c r="H210" s="27"/>
      <c r="I210" s="77"/>
    </row>
    <row r="211" s="8" customFormat="1" customHeight="1" spans="1:9">
      <c r="A211" s="28">
        <v>23</v>
      </c>
      <c r="B211" s="34" t="s">
        <v>456</v>
      </c>
      <c r="C211" s="30" t="s">
        <v>128</v>
      </c>
      <c r="D211" s="24" t="s">
        <v>304</v>
      </c>
      <c r="E211" s="50" t="s">
        <v>77</v>
      </c>
      <c r="F211" s="54">
        <v>1</v>
      </c>
      <c r="G211" s="27"/>
      <c r="H211" s="27"/>
      <c r="I211" s="77"/>
    </row>
    <row r="212" s="3" customFormat="1" customHeight="1" spans="1:9">
      <c r="A212" s="28">
        <v>24</v>
      </c>
      <c r="B212" s="37" t="s">
        <v>155</v>
      </c>
      <c r="C212" s="30" t="s">
        <v>128</v>
      </c>
      <c r="D212" s="24" t="s">
        <v>304</v>
      </c>
      <c r="E212" s="75" t="s">
        <v>77</v>
      </c>
      <c r="F212" s="48">
        <v>2</v>
      </c>
      <c r="G212" s="40"/>
      <c r="H212" s="39"/>
      <c r="I212" s="62"/>
    </row>
    <row r="213" s="3" customFormat="1" customHeight="1" spans="1:9">
      <c r="A213" s="28">
        <v>25</v>
      </c>
      <c r="B213" s="37" t="s">
        <v>457</v>
      </c>
      <c r="C213" s="42" t="s">
        <v>128</v>
      </c>
      <c r="D213" s="24" t="s">
        <v>304</v>
      </c>
      <c r="E213" s="75" t="s">
        <v>77</v>
      </c>
      <c r="F213" s="48">
        <v>8</v>
      </c>
      <c r="G213" s="40"/>
      <c r="H213" s="39"/>
      <c r="I213" s="62"/>
    </row>
    <row r="214" s="9" customFormat="1" customHeight="1" spans="1:9">
      <c r="A214" s="28">
        <v>26</v>
      </c>
      <c r="B214" s="49" t="s">
        <v>158</v>
      </c>
      <c r="C214" s="30" t="s">
        <v>128</v>
      </c>
      <c r="D214" s="24" t="s">
        <v>304</v>
      </c>
      <c r="E214" s="50" t="s">
        <v>77</v>
      </c>
      <c r="F214" s="27">
        <v>1</v>
      </c>
      <c r="G214" s="29"/>
      <c r="H214" s="27"/>
      <c r="I214" s="24"/>
    </row>
    <row r="215" s="9" customFormat="1" customHeight="1" spans="1:9">
      <c r="A215" s="28">
        <v>27</v>
      </c>
      <c r="B215" s="49" t="s">
        <v>159</v>
      </c>
      <c r="C215" s="50" t="s">
        <v>128</v>
      </c>
      <c r="D215" s="24" t="s">
        <v>304</v>
      </c>
      <c r="E215" s="50" t="s">
        <v>77</v>
      </c>
      <c r="F215" s="27">
        <v>1</v>
      </c>
      <c r="G215" s="27"/>
      <c r="H215" s="27"/>
      <c r="I215" s="24"/>
    </row>
    <row r="216" s="9" customFormat="1" customHeight="1" spans="1:9">
      <c r="A216" s="28">
        <v>28</v>
      </c>
      <c r="B216" s="49" t="s">
        <v>160</v>
      </c>
      <c r="C216" s="30" t="s">
        <v>128</v>
      </c>
      <c r="D216" s="24" t="s">
        <v>304</v>
      </c>
      <c r="E216" s="50" t="s">
        <v>77</v>
      </c>
      <c r="F216" s="27">
        <v>1</v>
      </c>
      <c r="G216" s="29"/>
      <c r="H216" s="27"/>
      <c r="I216" s="24"/>
    </row>
    <row r="217" s="9" customFormat="1" customHeight="1" spans="1:9">
      <c r="A217" s="28">
        <v>29</v>
      </c>
      <c r="B217" s="49" t="s">
        <v>458</v>
      </c>
      <c r="C217" s="30" t="s">
        <v>128</v>
      </c>
      <c r="D217" s="24" t="s">
        <v>304</v>
      </c>
      <c r="E217" s="50" t="s">
        <v>77</v>
      </c>
      <c r="F217" s="27">
        <v>4</v>
      </c>
      <c r="G217" s="29"/>
      <c r="H217" s="27"/>
      <c r="I217" s="24"/>
    </row>
    <row r="218" s="9" customFormat="1" customHeight="1" spans="1:9">
      <c r="A218" s="28">
        <v>30</v>
      </c>
      <c r="B218" s="49" t="s">
        <v>459</v>
      </c>
      <c r="C218" s="30" t="s">
        <v>128</v>
      </c>
      <c r="D218" s="24" t="s">
        <v>304</v>
      </c>
      <c r="E218" s="50" t="s">
        <v>77</v>
      </c>
      <c r="F218" s="27">
        <v>1</v>
      </c>
      <c r="G218" s="29"/>
      <c r="H218" s="27"/>
      <c r="I218" s="24"/>
    </row>
    <row r="219" s="9" customFormat="1" customHeight="1" spans="1:9">
      <c r="A219" s="28">
        <v>31</v>
      </c>
      <c r="B219" s="49" t="s">
        <v>460</v>
      </c>
      <c r="C219" s="30" t="s">
        <v>128</v>
      </c>
      <c r="D219" s="24" t="s">
        <v>304</v>
      </c>
      <c r="E219" s="50" t="s">
        <v>77</v>
      </c>
      <c r="F219" s="27">
        <v>1</v>
      </c>
      <c r="G219" s="29"/>
      <c r="H219" s="27"/>
      <c r="I219" s="24"/>
    </row>
    <row r="220" s="8" customFormat="1" customHeight="1" spans="1:9">
      <c r="A220" s="28">
        <v>32</v>
      </c>
      <c r="B220" s="34" t="s">
        <v>305</v>
      </c>
      <c r="C220" s="29" t="s">
        <v>409</v>
      </c>
      <c r="D220" s="24"/>
      <c r="E220" s="53" t="s">
        <v>13</v>
      </c>
      <c r="F220" s="54">
        <v>4.055</v>
      </c>
      <c r="G220" s="27"/>
      <c r="H220" s="27"/>
      <c r="I220" s="77"/>
    </row>
    <row r="221" s="8" customFormat="1" customHeight="1" spans="1:9">
      <c r="A221" s="28">
        <v>33</v>
      </c>
      <c r="B221" s="34" t="s">
        <v>461</v>
      </c>
      <c r="C221" s="29"/>
      <c r="D221" s="94"/>
      <c r="E221" s="53" t="s">
        <v>13</v>
      </c>
      <c r="F221" s="54">
        <v>1.8</v>
      </c>
      <c r="G221" s="27"/>
      <c r="H221" s="27"/>
      <c r="I221" s="77"/>
    </row>
    <row r="222" s="8" customFormat="1" customHeight="1" spans="1:9">
      <c r="A222" s="28">
        <v>34</v>
      </c>
      <c r="B222" s="34" t="s">
        <v>462</v>
      </c>
      <c r="C222" s="29" t="s">
        <v>217</v>
      </c>
      <c r="D222" s="94"/>
      <c r="E222" s="53" t="s">
        <v>13</v>
      </c>
      <c r="F222" s="54">
        <v>3.159</v>
      </c>
      <c r="G222" s="27"/>
      <c r="H222" s="27"/>
      <c r="I222" s="77"/>
    </row>
    <row r="223" s="8" customFormat="1" customHeight="1" spans="1:9">
      <c r="A223" s="28">
        <v>35</v>
      </c>
      <c r="B223" s="34" t="s">
        <v>411</v>
      </c>
      <c r="C223" s="29"/>
      <c r="D223" s="94"/>
      <c r="E223" s="53" t="s">
        <v>13</v>
      </c>
      <c r="F223" s="54">
        <f>F198+F200</f>
        <v>80.466</v>
      </c>
      <c r="G223" s="27"/>
      <c r="H223" s="27"/>
      <c r="I223" s="77"/>
    </row>
    <row r="224" s="9" customFormat="1" customHeight="1" spans="1:9">
      <c r="A224" s="28">
        <v>36</v>
      </c>
      <c r="B224" s="49" t="s">
        <v>112</v>
      </c>
      <c r="C224" s="50" t="s">
        <v>113</v>
      </c>
      <c r="D224" s="50"/>
      <c r="E224" s="24" t="s">
        <v>26</v>
      </c>
      <c r="F224" s="27">
        <v>6.4</v>
      </c>
      <c r="G224" s="29"/>
      <c r="H224" s="27"/>
      <c r="I224" s="24"/>
    </row>
    <row r="225" s="9" customFormat="1" customHeight="1" spans="1:9">
      <c r="A225" s="28">
        <v>37</v>
      </c>
      <c r="B225" s="49" t="s">
        <v>463</v>
      </c>
      <c r="C225" s="50"/>
      <c r="D225" s="50"/>
      <c r="E225" s="24" t="s">
        <v>336</v>
      </c>
      <c r="F225" s="27">
        <v>1</v>
      </c>
      <c r="G225" s="29"/>
      <c r="H225" s="27"/>
      <c r="I225" s="24"/>
    </row>
    <row r="226" s="9" customFormat="1" customHeight="1" spans="1:9">
      <c r="A226" s="28">
        <v>38</v>
      </c>
      <c r="B226" s="49" t="s">
        <v>412</v>
      </c>
      <c r="C226" s="50" t="s">
        <v>12</v>
      </c>
      <c r="D226" s="50"/>
      <c r="E226" s="24" t="s">
        <v>16</v>
      </c>
      <c r="F226" s="27">
        <v>1</v>
      </c>
      <c r="G226" s="29"/>
      <c r="H226" s="27"/>
      <c r="I226" s="24"/>
    </row>
    <row r="227" s="9" customFormat="1" customHeight="1" spans="1:9">
      <c r="A227" s="28">
        <v>39</v>
      </c>
      <c r="B227" s="28" t="s">
        <v>464</v>
      </c>
      <c r="C227" s="30" t="s">
        <v>465</v>
      </c>
      <c r="D227" s="50"/>
      <c r="E227" s="28" t="s">
        <v>50</v>
      </c>
      <c r="F227" s="27">
        <v>3</v>
      </c>
      <c r="G227" s="29"/>
      <c r="H227" s="27"/>
      <c r="I227" s="24"/>
    </row>
    <row r="228" s="1" customFormat="1" customHeight="1" spans="1:9">
      <c r="A228" s="28">
        <v>40</v>
      </c>
      <c r="B228" s="28" t="s">
        <v>466</v>
      </c>
      <c r="C228" s="30" t="s">
        <v>467</v>
      </c>
      <c r="D228" s="50"/>
      <c r="E228" s="28" t="s">
        <v>190</v>
      </c>
      <c r="F228" s="27">
        <v>1</v>
      </c>
      <c r="G228" s="31"/>
      <c r="H228" s="27"/>
      <c r="I228" s="36"/>
    </row>
    <row r="229" s="1" customFormat="1" customHeight="1" spans="1:9">
      <c r="A229" s="28">
        <v>41</v>
      </c>
      <c r="B229" s="59" t="s">
        <v>120</v>
      </c>
      <c r="C229" s="59" t="s">
        <v>415</v>
      </c>
      <c r="D229" s="24" t="s">
        <v>338</v>
      </c>
      <c r="E229" s="59" t="s">
        <v>26</v>
      </c>
      <c r="F229" s="60">
        <f>8.3+2.6+1.6+0.6</f>
        <v>13.1</v>
      </c>
      <c r="G229" s="60"/>
      <c r="H229" s="60"/>
      <c r="I229" s="36"/>
    </row>
    <row r="230" s="1" customFormat="1" customHeight="1" spans="1:9">
      <c r="A230" s="28">
        <v>42</v>
      </c>
      <c r="B230" s="59" t="s">
        <v>123</v>
      </c>
      <c r="C230" s="59" t="s">
        <v>415</v>
      </c>
      <c r="D230" s="24" t="s">
        <v>338</v>
      </c>
      <c r="E230" s="59" t="s">
        <v>26</v>
      </c>
      <c r="F230" s="60">
        <v>7.85</v>
      </c>
      <c r="G230" s="60"/>
      <c r="H230" s="60"/>
      <c r="I230" s="36"/>
    </row>
    <row r="231" s="1" customFormat="1" customHeight="1" spans="1:9">
      <c r="A231" s="28">
        <v>43</v>
      </c>
      <c r="B231" s="28" t="s">
        <v>468</v>
      </c>
      <c r="C231" s="59" t="s">
        <v>415</v>
      </c>
      <c r="D231" s="24" t="s">
        <v>338</v>
      </c>
      <c r="E231" s="28" t="s">
        <v>26</v>
      </c>
      <c r="F231" s="27">
        <f>4.9+6</f>
        <v>10.9</v>
      </c>
      <c r="G231" s="31"/>
      <c r="H231" s="27"/>
      <c r="I231" s="36"/>
    </row>
    <row r="232" s="1" customFormat="1" customHeight="1" spans="1:9">
      <c r="A232" s="28">
        <v>44</v>
      </c>
      <c r="B232" s="59" t="s">
        <v>469</v>
      </c>
      <c r="C232" s="59" t="s">
        <v>470</v>
      </c>
      <c r="D232" s="76"/>
      <c r="E232" s="59" t="s">
        <v>50</v>
      </c>
      <c r="F232" s="76">
        <v>1</v>
      </c>
      <c r="G232" s="59"/>
      <c r="H232" s="60"/>
      <c r="I232" s="36"/>
    </row>
    <row r="233" s="1" customFormat="1" customHeight="1" spans="1:9">
      <c r="A233" s="28">
        <v>45</v>
      </c>
      <c r="B233" s="59" t="s">
        <v>471</v>
      </c>
      <c r="C233" s="59" t="s">
        <v>472</v>
      </c>
      <c r="D233" s="76"/>
      <c r="E233" s="59" t="s">
        <v>26</v>
      </c>
      <c r="F233" s="76">
        <v>28.76</v>
      </c>
      <c r="G233" s="60"/>
      <c r="H233" s="60"/>
      <c r="I233" s="36"/>
    </row>
    <row r="234" s="1" customFormat="1" customHeight="1" spans="1:9">
      <c r="A234" s="28">
        <v>46</v>
      </c>
      <c r="B234" s="59" t="s">
        <v>473</v>
      </c>
      <c r="C234" s="59" t="s">
        <v>474</v>
      </c>
      <c r="D234" s="76"/>
      <c r="E234" s="59" t="s">
        <v>26</v>
      </c>
      <c r="F234" s="76">
        <f>7.6+3.2+1.1</f>
        <v>11.9</v>
      </c>
      <c r="G234" s="60"/>
      <c r="H234" s="60"/>
      <c r="I234" s="36"/>
    </row>
    <row r="235" s="9" customFormat="1" customHeight="1" spans="1:9">
      <c r="A235" s="28">
        <v>47</v>
      </c>
      <c r="B235" s="28" t="s">
        <v>323</v>
      </c>
      <c r="C235" s="29" t="s">
        <v>324</v>
      </c>
      <c r="D235" s="24"/>
      <c r="E235" s="28" t="s">
        <v>26</v>
      </c>
      <c r="F235" s="27">
        <f>7*1.8</f>
        <v>12.6</v>
      </c>
      <c r="G235" s="24"/>
      <c r="H235" s="27"/>
      <c r="I235" s="24"/>
    </row>
    <row r="236" s="1" customFormat="1" customHeight="1" spans="1:9">
      <c r="A236" s="28">
        <v>48</v>
      </c>
      <c r="B236" s="28" t="s">
        <v>325</v>
      </c>
      <c r="C236" s="29" t="s">
        <v>324</v>
      </c>
      <c r="D236" s="50"/>
      <c r="E236" s="28" t="s">
        <v>26</v>
      </c>
      <c r="F236" s="27">
        <f>10*2.3</f>
        <v>23</v>
      </c>
      <c r="G236" s="31"/>
      <c r="H236" s="27"/>
      <c r="I236" s="36"/>
    </row>
    <row r="237" s="1" customFormat="1" customHeight="1" spans="1:9">
      <c r="A237" s="28">
        <v>49</v>
      </c>
      <c r="B237" s="28" t="s">
        <v>339</v>
      </c>
      <c r="C237" s="29" t="s">
        <v>340</v>
      </c>
      <c r="D237" s="24" t="s">
        <v>126</v>
      </c>
      <c r="E237" s="28" t="s">
        <v>26</v>
      </c>
      <c r="F237" s="26">
        <f>3.9+3.6+7*0.8</f>
        <v>13.1</v>
      </c>
      <c r="G237" s="24"/>
      <c r="H237" s="27"/>
      <c r="I237" s="24"/>
    </row>
    <row r="238" s="1" customFormat="1" customHeight="1" spans="1:9">
      <c r="A238" s="28">
        <v>50</v>
      </c>
      <c r="B238" s="28" t="s">
        <v>341</v>
      </c>
      <c r="C238" s="29" t="s">
        <v>340</v>
      </c>
      <c r="D238" s="24" t="s">
        <v>126</v>
      </c>
      <c r="E238" s="28" t="s">
        <v>26</v>
      </c>
      <c r="F238" s="26">
        <v>1.6</v>
      </c>
      <c r="G238" s="24"/>
      <c r="H238" s="27"/>
      <c r="I238" s="24"/>
    </row>
    <row r="239" s="1" customFormat="1" customHeight="1" spans="1:9">
      <c r="A239" s="28">
        <v>51</v>
      </c>
      <c r="B239" s="28" t="s">
        <v>475</v>
      </c>
      <c r="C239" s="29" t="s">
        <v>343</v>
      </c>
      <c r="D239" s="24" t="s">
        <v>126</v>
      </c>
      <c r="E239" s="28" t="s">
        <v>26</v>
      </c>
      <c r="F239" s="26">
        <f>10*3.2+1.65</f>
        <v>33.65</v>
      </c>
      <c r="G239" s="24"/>
      <c r="H239" s="27"/>
      <c r="I239" s="24"/>
    </row>
    <row r="240" s="1" customFormat="1" customHeight="1" spans="1:9">
      <c r="A240" s="28">
        <v>52</v>
      </c>
      <c r="B240" s="28" t="s">
        <v>476</v>
      </c>
      <c r="C240" s="29" t="s">
        <v>343</v>
      </c>
      <c r="D240" s="24" t="s">
        <v>126</v>
      </c>
      <c r="E240" s="28" t="s">
        <v>26</v>
      </c>
      <c r="F240" s="26">
        <v>4.6</v>
      </c>
      <c r="G240" s="24"/>
      <c r="H240" s="27"/>
      <c r="I240" s="24"/>
    </row>
    <row r="241" s="9" customFormat="1" customHeight="1" spans="1:9">
      <c r="A241" s="28" t="s">
        <v>61</v>
      </c>
      <c r="B241" s="28"/>
      <c r="C241" s="28"/>
      <c r="D241" s="28"/>
      <c r="E241" s="28"/>
      <c r="F241" s="28"/>
      <c r="G241" s="28"/>
      <c r="H241" s="27"/>
      <c r="I241" s="24"/>
    </row>
    <row r="242" s="9" customFormat="1" customHeight="1" spans="1:9">
      <c r="A242" s="28" t="s">
        <v>237</v>
      </c>
      <c r="B242" s="24"/>
      <c r="C242" s="25"/>
      <c r="D242" s="24"/>
      <c r="E242" s="24"/>
      <c r="F242" s="26"/>
      <c r="G242" s="24"/>
      <c r="H242" s="27"/>
      <c r="I242" s="24"/>
    </row>
    <row r="243" s="2" customFormat="1" customHeight="1" spans="1:9">
      <c r="A243" s="28">
        <v>1</v>
      </c>
      <c r="B243" s="28" t="s">
        <v>442</v>
      </c>
      <c r="C243" s="29" t="s">
        <v>12</v>
      </c>
      <c r="D243" s="24"/>
      <c r="E243" s="24" t="s">
        <v>13</v>
      </c>
      <c r="F243" s="26">
        <f>17.04*0.6</f>
        <v>10.224</v>
      </c>
      <c r="G243" s="24"/>
      <c r="H243" s="27"/>
      <c r="I243" s="24"/>
    </row>
    <row r="244" s="9" customFormat="1" customHeight="1" spans="1:9">
      <c r="A244" s="28">
        <v>2</v>
      </c>
      <c r="B244" s="24" t="s">
        <v>444</v>
      </c>
      <c r="C244" s="25"/>
      <c r="D244" s="24"/>
      <c r="E244" s="50" t="s">
        <v>13</v>
      </c>
      <c r="F244" s="26">
        <v>2.436</v>
      </c>
      <c r="G244" s="24"/>
      <c r="H244" s="27"/>
      <c r="I244" s="24"/>
    </row>
    <row r="245" s="9" customFormat="1" customHeight="1" spans="1:9">
      <c r="A245" s="28">
        <v>3</v>
      </c>
      <c r="B245" s="24" t="s">
        <v>445</v>
      </c>
      <c r="C245" s="25"/>
      <c r="D245" s="24"/>
      <c r="E245" s="50" t="s">
        <v>16</v>
      </c>
      <c r="F245" s="26">
        <v>1</v>
      </c>
      <c r="G245" s="24"/>
      <c r="H245" s="27"/>
      <c r="I245" s="24"/>
    </row>
    <row r="246" s="9" customFormat="1" customHeight="1" spans="1:9">
      <c r="A246" s="28">
        <v>4</v>
      </c>
      <c r="B246" s="49" t="s">
        <v>448</v>
      </c>
      <c r="C246" s="50" t="s">
        <v>111</v>
      </c>
      <c r="D246" s="50"/>
      <c r="E246" s="24" t="s">
        <v>13</v>
      </c>
      <c r="F246" s="27">
        <v>17.55</v>
      </c>
      <c r="G246" s="29"/>
      <c r="H246" s="27"/>
      <c r="I246" s="24"/>
    </row>
    <row r="247" s="9" customFormat="1" customHeight="1" spans="1:9">
      <c r="A247" s="28">
        <v>5</v>
      </c>
      <c r="B247" s="49" t="s">
        <v>101</v>
      </c>
      <c r="C247" s="50" t="s">
        <v>102</v>
      </c>
      <c r="D247" s="24" t="s">
        <v>288</v>
      </c>
      <c r="E247" s="50" t="s">
        <v>13</v>
      </c>
      <c r="F247" s="27">
        <f>17.55+28.86</f>
        <v>46.41</v>
      </c>
      <c r="G247" s="29"/>
      <c r="H247" s="27"/>
      <c r="I247" s="24"/>
    </row>
    <row r="248" s="9" customFormat="1" customHeight="1" spans="1:9">
      <c r="A248" s="28">
        <v>6</v>
      </c>
      <c r="B248" s="73" t="s">
        <v>449</v>
      </c>
      <c r="C248" s="29" t="s">
        <v>92</v>
      </c>
      <c r="D248" s="29"/>
      <c r="E248" s="43" t="s">
        <v>13</v>
      </c>
      <c r="F248" s="54">
        <v>17.55</v>
      </c>
      <c r="G248" s="47"/>
      <c r="H248" s="48"/>
      <c r="I248" s="77"/>
    </row>
    <row r="249" s="8" customFormat="1" customHeight="1" spans="1:9">
      <c r="A249" s="28">
        <v>7</v>
      </c>
      <c r="B249" s="34" t="s">
        <v>407</v>
      </c>
      <c r="C249" s="29" t="s">
        <v>282</v>
      </c>
      <c r="D249" s="94"/>
      <c r="E249" s="50" t="s">
        <v>13</v>
      </c>
      <c r="F249" s="54">
        <v>17.55</v>
      </c>
      <c r="G249" s="27"/>
      <c r="H249" s="27"/>
      <c r="I249" s="77"/>
    </row>
    <row r="250" s="9" customFormat="1" customHeight="1" spans="1:9">
      <c r="A250" s="28">
        <v>8</v>
      </c>
      <c r="B250" s="49" t="s">
        <v>93</v>
      </c>
      <c r="C250" s="50" t="s">
        <v>92</v>
      </c>
      <c r="D250" s="50"/>
      <c r="E250" s="50" t="s">
        <v>13</v>
      </c>
      <c r="F250" s="27">
        <v>39.6872</v>
      </c>
      <c r="G250" s="29"/>
      <c r="H250" s="27"/>
      <c r="I250" s="24"/>
    </row>
    <row r="251" s="9" customFormat="1" customHeight="1" spans="1:9">
      <c r="A251" s="28">
        <v>9</v>
      </c>
      <c r="B251" s="24" t="s">
        <v>451</v>
      </c>
      <c r="C251" s="29" t="s">
        <v>282</v>
      </c>
      <c r="D251" s="24"/>
      <c r="E251" s="50" t="s">
        <v>13</v>
      </c>
      <c r="F251" s="26">
        <v>62.916</v>
      </c>
      <c r="G251" s="24"/>
      <c r="H251" s="27"/>
      <c r="I251" s="24"/>
    </row>
    <row r="252" s="5" customFormat="1" customHeight="1" spans="1:9">
      <c r="A252" s="28">
        <v>10</v>
      </c>
      <c r="B252" s="48" t="s">
        <v>398</v>
      </c>
      <c r="C252" s="30" t="s">
        <v>128</v>
      </c>
      <c r="D252" s="28" t="s">
        <v>311</v>
      </c>
      <c r="E252" s="40" t="s">
        <v>50</v>
      </c>
      <c r="F252" s="40">
        <v>5</v>
      </c>
      <c r="G252" s="27"/>
      <c r="H252" s="47"/>
      <c r="I252" s="77"/>
    </row>
    <row r="253" s="9" customFormat="1" customHeight="1" spans="1:9">
      <c r="A253" s="28">
        <v>11</v>
      </c>
      <c r="B253" s="73" t="s">
        <v>452</v>
      </c>
      <c r="C253" s="42" t="s">
        <v>477</v>
      </c>
      <c r="D253" s="28"/>
      <c r="E253" s="53" t="s">
        <v>13</v>
      </c>
      <c r="F253" s="48">
        <v>17.27</v>
      </c>
      <c r="G253" s="40"/>
      <c r="H253" s="48"/>
      <c r="I253" s="24"/>
    </row>
    <row r="254" s="8" customFormat="1" customHeight="1" spans="1:9">
      <c r="A254" s="28">
        <v>12</v>
      </c>
      <c r="B254" s="34" t="s">
        <v>453</v>
      </c>
      <c r="C254" s="30" t="s">
        <v>128</v>
      </c>
      <c r="D254" s="28" t="s">
        <v>311</v>
      </c>
      <c r="E254" s="53" t="s">
        <v>50</v>
      </c>
      <c r="F254" s="54">
        <v>5</v>
      </c>
      <c r="G254" s="27"/>
      <c r="H254" s="27"/>
      <c r="I254" s="77"/>
    </row>
    <row r="255" s="8" customFormat="1" customHeight="1" spans="1:9">
      <c r="A255" s="28">
        <v>13</v>
      </c>
      <c r="B255" s="34" t="s">
        <v>454</v>
      </c>
      <c r="C255" s="30" t="s">
        <v>128</v>
      </c>
      <c r="D255" s="28" t="s">
        <v>311</v>
      </c>
      <c r="E255" s="50" t="s">
        <v>50</v>
      </c>
      <c r="F255" s="54">
        <v>1</v>
      </c>
      <c r="G255" s="27"/>
      <c r="H255" s="27"/>
      <c r="I255" s="77"/>
    </row>
    <row r="256" s="8" customFormat="1" customHeight="1" spans="1:9">
      <c r="A256" s="28">
        <v>14</v>
      </c>
      <c r="B256" s="34" t="s">
        <v>303</v>
      </c>
      <c r="C256" s="30" t="s">
        <v>128</v>
      </c>
      <c r="D256" s="24" t="s">
        <v>304</v>
      </c>
      <c r="E256" s="50" t="s">
        <v>77</v>
      </c>
      <c r="F256" s="54">
        <v>1</v>
      </c>
      <c r="G256" s="27"/>
      <c r="H256" s="27"/>
      <c r="I256" s="77"/>
    </row>
    <row r="257" s="8" customFormat="1" customHeight="1" spans="1:9">
      <c r="A257" s="28">
        <v>15</v>
      </c>
      <c r="B257" s="34" t="s">
        <v>456</v>
      </c>
      <c r="C257" s="30" t="s">
        <v>128</v>
      </c>
      <c r="D257" s="24" t="s">
        <v>304</v>
      </c>
      <c r="E257" s="50" t="s">
        <v>77</v>
      </c>
      <c r="F257" s="54">
        <v>1</v>
      </c>
      <c r="G257" s="27"/>
      <c r="H257" s="27"/>
      <c r="I257" s="77"/>
    </row>
    <row r="258" s="3" customFormat="1" customHeight="1" spans="1:9">
      <c r="A258" s="28">
        <v>16</v>
      </c>
      <c r="B258" s="37" t="s">
        <v>155</v>
      </c>
      <c r="C258" s="30" t="s">
        <v>128</v>
      </c>
      <c r="D258" s="24" t="s">
        <v>304</v>
      </c>
      <c r="E258" s="75" t="s">
        <v>77</v>
      </c>
      <c r="F258" s="48">
        <v>2</v>
      </c>
      <c r="G258" s="40"/>
      <c r="H258" s="39"/>
      <c r="I258" s="62"/>
    </row>
    <row r="259" s="3" customFormat="1" customHeight="1" spans="1:9">
      <c r="A259" s="28">
        <v>17</v>
      </c>
      <c r="B259" s="37" t="s">
        <v>457</v>
      </c>
      <c r="C259" s="30" t="s">
        <v>128</v>
      </c>
      <c r="D259" s="24" t="s">
        <v>304</v>
      </c>
      <c r="E259" s="75" t="s">
        <v>77</v>
      </c>
      <c r="F259" s="48">
        <v>8</v>
      </c>
      <c r="G259" s="40"/>
      <c r="H259" s="39"/>
      <c r="I259" s="62"/>
    </row>
    <row r="260" s="9" customFormat="1" customHeight="1" spans="1:9">
      <c r="A260" s="28">
        <v>18</v>
      </c>
      <c r="B260" s="49" t="s">
        <v>158</v>
      </c>
      <c r="C260" s="30" t="s">
        <v>128</v>
      </c>
      <c r="D260" s="24" t="s">
        <v>304</v>
      </c>
      <c r="E260" s="50" t="s">
        <v>77</v>
      </c>
      <c r="F260" s="27">
        <v>1</v>
      </c>
      <c r="G260" s="29"/>
      <c r="H260" s="27"/>
      <c r="I260" s="24"/>
    </row>
    <row r="261" s="9" customFormat="1" customHeight="1" spans="1:9">
      <c r="A261" s="28">
        <v>19</v>
      </c>
      <c r="B261" s="49" t="s">
        <v>159</v>
      </c>
      <c r="C261" s="50" t="s">
        <v>128</v>
      </c>
      <c r="D261" s="24" t="s">
        <v>304</v>
      </c>
      <c r="E261" s="50" t="s">
        <v>77</v>
      </c>
      <c r="F261" s="27">
        <v>1</v>
      </c>
      <c r="G261" s="27"/>
      <c r="H261" s="27"/>
      <c r="I261" s="24"/>
    </row>
    <row r="262" s="9" customFormat="1" customHeight="1" spans="1:9">
      <c r="A262" s="28">
        <v>20</v>
      </c>
      <c r="B262" s="49" t="s">
        <v>160</v>
      </c>
      <c r="C262" s="30" t="s">
        <v>128</v>
      </c>
      <c r="D262" s="24" t="s">
        <v>304</v>
      </c>
      <c r="E262" s="50" t="s">
        <v>77</v>
      </c>
      <c r="F262" s="27">
        <v>1</v>
      </c>
      <c r="G262" s="29"/>
      <c r="H262" s="27"/>
      <c r="I262" s="24"/>
    </row>
    <row r="263" s="9" customFormat="1" customHeight="1" spans="1:9">
      <c r="A263" s="28">
        <v>21</v>
      </c>
      <c r="B263" s="49" t="s">
        <v>458</v>
      </c>
      <c r="C263" s="30" t="s">
        <v>128</v>
      </c>
      <c r="D263" s="24" t="s">
        <v>304</v>
      </c>
      <c r="E263" s="50" t="s">
        <v>77</v>
      </c>
      <c r="F263" s="27">
        <v>4</v>
      </c>
      <c r="G263" s="29"/>
      <c r="H263" s="27"/>
      <c r="I263" s="24"/>
    </row>
    <row r="264" s="8" customFormat="1" customHeight="1" spans="1:9">
      <c r="A264" s="28">
        <v>22</v>
      </c>
      <c r="B264" s="34" t="s">
        <v>305</v>
      </c>
      <c r="C264" s="29" t="s">
        <v>409</v>
      </c>
      <c r="D264" s="94"/>
      <c r="E264" s="53" t="s">
        <v>13</v>
      </c>
      <c r="F264" s="54">
        <v>4.055</v>
      </c>
      <c r="G264" s="27"/>
      <c r="H264" s="27"/>
      <c r="I264" s="77"/>
    </row>
    <row r="265" s="8" customFormat="1" customHeight="1" spans="1:9">
      <c r="A265" s="28">
        <v>23</v>
      </c>
      <c r="B265" s="34" t="s">
        <v>461</v>
      </c>
      <c r="C265" s="29"/>
      <c r="D265" s="94"/>
      <c r="E265" s="53" t="s">
        <v>13</v>
      </c>
      <c r="F265" s="54">
        <v>1.8</v>
      </c>
      <c r="G265" s="27"/>
      <c r="H265" s="27"/>
      <c r="I265" s="77"/>
    </row>
    <row r="266" s="8" customFormat="1" customHeight="1" spans="1:9">
      <c r="A266" s="28">
        <v>24</v>
      </c>
      <c r="B266" s="34" t="s">
        <v>462</v>
      </c>
      <c r="C266" s="29" t="s">
        <v>217</v>
      </c>
      <c r="D266" s="94"/>
      <c r="E266" s="53" t="s">
        <v>13</v>
      </c>
      <c r="F266" s="54">
        <v>3.159</v>
      </c>
      <c r="G266" s="27"/>
      <c r="H266" s="27"/>
      <c r="I266" s="77"/>
    </row>
    <row r="267" s="8" customFormat="1" customHeight="1" spans="1:9">
      <c r="A267" s="28">
        <v>25</v>
      </c>
      <c r="B267" s="34" t="s">
        <v>411</v>
      </c>
      <c r="C267" s="29"/>
      <c r="D267" s="94"/>
      <c r="E267" s="53" t="s">
        <v>13</v>
      </c>
      <c r="F267" s="54">
        <f>F249+F251</f>
        <v>80.466</v>
      </c>
      <c r="G267" s="27"/>
      <c r="H267" s="27"/>
      <c r="I267" s="77"/>
    </row>
    <row r="268" s="9" customFormat="1" customHeight="1" spans="1:9">
      <c r="A268" s="28">
        <v>26</v>
      </c>
      <c r="B268" s="49" t="s">
        <v>112</v>
      </c>
      <c r="C268" s="50" t="s">
        <v>113</v>
      </c>
      <c r="D268" s="50"/>
      <c r="E268" s="24" t="s">
        <v>26</v>
      </c>
      <c r="F268" s="27">
        <v>6.4</v>
      </c>
      <c r="G268" s="29"/>
      <c r="H268" s="27"/>
      <c r="I268" s="24"/>
    </row>
    <row r="269" s="8" customFormat="1" customHeight="1" spans="1:9">
      <c r="A269" s="28">
        <v>27</v>
      </c>
      <c r="B269" s="34" t="s">
        <v>464</v>
      </c>
      <c r="C269" s="29" t="s">
        <v>478</v>
      </c>
      <c r="D269" s="94" t="s">
        <v>409</v>
      </c>
      <c r="E269" s="53" t="s">
        <v>50</v>
      </c>
      <c r="F269" s="54">
        <v>3</v>
      </c>
      <c r="G269" s="27"/>
      <c r="H269" s="27"/>
      <c r="I269" s="77"/>
    </row>
    <row r="270" s="9" customFormat="1" customHeight="1" spans="1:9">
      <c r="A270" s="28">
        <v>28</v>
      </c>
      <c r="B270" s="49" t="s">
        <v>463</v>
      </c>
      <c r="C270" s="50" t="s">
        <v>217</v>
      </c>
      <c r="D270" s="50"/>
      <c r="E270" s="24" t="s">
        <v>336</v>
      </c>
      <c r="F270" s="27">
        <v>1</v>
      </c>
      <c r="G270" s="29"/>
      <c r="H270" s="27"/>
      <c r="I270" s="24"/>
    </row>
    <row r="271" s="9" customFormat="1" customHeight="1" spans="1:9">
      <c r="A271" s="28">
        <v>29</v>
      </c>
      <c r="B271" s="49" t="s">
        <v>412</v>
      </c>
      <c r="C271" s="50" t="s">
        <v>12</v>
      </c>
      <c r="D271" s="50"/>
      <c r="E271" s="24" t="s">
        <v>180</v>
      </c>
      <c r="F271" s="27">
        <v>1</v>
      </c>
      <c r="G271" s="29"/>
      <c r="H271" s="27"/>
      <c r="I271" s="24"/>
    </row>
    <row r="272" s="1" customFormat="1" customHeight="1" spans="1:9">
      <c r="A272" s="28">
        <v>30</v>
      </c>
      <c r="B272" s="59" t="s">
        <v>120</v>
      </c>
      <c r="C272" s="59" t="s">
        <v>415</v>
      </c>
      <c r="D272" s="24" t="s">
        <v>338</v>
      </c>
      <c r="E272" s="59" t="s">
        <v>26</v>
      </c>
      <c r="F272" s="60">
        <f>8.3+2.6+1.6+0.6</f>
        <v>13.1</v>
      </c>
      <c r="G272" s="60"/>
      <c r="H272" s="60"/>
      <c r="I272" s="36"/>
    </row>
    <row r="273" s="1" customFormat="1" customHeight="1" spans="1:9">
      <c r="A273" s="28">
        <v>31</v>
      </c>
      <c r="B273" s="59" t="s">
        <v>123</v>
      </c>
      <c r="C273" s="59" t="s">
        <v>415</v>
      </c>
      <c r="D273" s="24" t="s">
        <v>338</v>
      </c>
      <c r="E273" s="59" t="s">
        <v>26</v>
      </c>
      <c r="F273" s="60">
        <v>7.85</v>
      </c>
      <c r="G273" s="60"/>
      <c r="H273" s="60"/>
      <c r="I273" s="36"/>
    </row>
    <row r="274" s="1" customFormat="1" customHeight="1" spans="1:9">
      <c r="A274" s="28">
        <v>32</v>
      </c>
      <c r="B274" s="28" t="s">
        <v>479</v>
      </c>
      <c r="C274" s="59" t="s">
        <v>415</v>
      </c>
      <c r="D274" s="24" t="s">
        <v>338</v>
      </c>
      <c r="E274" s="28" t="s">
        <v>26</v>
      </c>
      <c r="F274" s="27">
        <f>4.9+6</f>
        <v>10.9</v>
      </c>
      <c r="G274" s="31"/>
      <c r="H274" s="27"/>
      <c r="I274" s="36"/>
    </row>
    <row r="275" s="1" customFormat="1" customHeight="1" spans="1:9">
      <c r="A275" s="28">
        <v>33</v>
      </c>
      <c r="B275" s="59" t="s">
        <v>469</v>
      </c>
      <c r="C275" s="59" t="s">
        <v>470</v>
      </c>
      <c r="D275" s="76"/>
      <c r="E275" s="59" t="s">
        <v>50</v>
      </c>
      <c r="F275" s="76">
        <v>1</v>
      </c>
      <c r="G275" s="59"/>
      <c r="H275" s="60"/>
      <c r="I275" s="36"/>
    </row>
    <row r="276" s="1" customFormat="1" customHeight="1" spans="1:9">
      <c r="A276" s="28">
        <v>34</v>
      </c>
      <c r="B276" s="59" t="s">
        <v>471</v>
      </c>
      <c r="C276" s="59" t="s">
        <v>472</v>
      </c>
      <c r="D276" s="76"/>
      <c r="E276" s="59" t="s">
        <v>26</v>
      </c>
      <c r="F276" s="76">
        <v>28.76</v>
      </c>
      <c r="G276" s="60"/>
      <c r="H276" s="60"/>
      <c r="I276" s="36"/>
    </row>
    <row r="277" s="1" customFormat="1" customHeight="1" spans="1:9">
      <c r="A277" s="28">
        <v>35</v>
      </c>
      <c r="B277" s="59" t="s">
        <v>473</v>
      </c>
      <c r="C277" s="59" t="s">
        <v>474</v>
      </c>
      <c r="D277" s="76"/>
      <c r="E277" s="59" t="s">
        <v>26</v>
      </c>
      <c r="F277" s="76">
        <f>7.6+3.2+1.1</f>
        <v>11.9</v>
      </c>
      <c r="G277" s="60"/>
      <c r="H277" s="60"/>
      <c r="I277" s="36"/>
    </row>
    <row r="278" s="9" customFormat="1" customHeight="1" spans="1:9">
      <c r="A278" s="28">
        <v>36</v>
      </c>
      <c r="B278" s="28" t="s">
        <v>323</v>
      </c>
      <c r="C278" s="29" t="s">
        <v>324</v>
      </c>
      <c r="D278" s="24"/>
      <c r="E278" s="28" t="s">
        <v>26</v>
      </c>
      <c r="F278" s="27">
        <f>7*1.8</f>
        <v>12.6</v>
      </c>
      <c r="G278" s="24"/>
      <c r="H278" s="27"/>
      <c r="I278" s="24"/>
    </row>
    <row r="279" s="1" customFormat="1" customHeight="1" spans="1:9">
      <c r="A279" s="28">
        <v>37</v>
      </c>
      <c r="B279" s="28" t="s">
        <v>325</v>
      </c>
      <c r="C279" s="29" t="s">
        <v>324</v>
      </c>
      <c r="D279" s="50"/>
      <c r="E279" s="28" t="s">
        <v>26</v>
      </c>
      <c r="F279" s="27">
        <f>10*2.3</f>
        <v>23</v>
      </c>
      <c r="G279" s="31"/>
      <c r="H279" s="27"/>
      <c r="I279" s="36"/>
    </row>
    <row r="280" s="1" customFormat="1" customHeight="1" spans="1:9">
      <c r="A280" s="28">
        <v>38</v>
      </c>
      <c r="B280" s="28" t="s">
        <v>339</v>
      </c>
      <c r="C280" s="29" t="s">
        <v>340</v>
      </c>
      <c r="D280" s="24" t="s">
        <v>126</v>
      </c>
      <c r="E280" s="28" t="s">
        <v>26</v>
      </c>
      <c r="F280" s="26">
        <f>3.9+3.6+7*0.8</f>
        <v>13.1</v>
      </c>
      <c r="G280" s="24"/>
      <c r="H280" s="27"/>
      <c r="I280" s="24"/>
    </row>
    <row r="281" s="1" customFormat="1" customHeight="1" spans="1:9">
      <c r="A281" s="28">
        <v>39</v>
      </c>
      <c r="B281" s="28" t="s">
        <v>341</v>
      </c>
      <c r="C281" s="29" t="s">
        <v>340</v>
      </c>
      <c r="D281" s="24" t="s">
        <v>126</v>
      </c>
      <c r="E281" s="28" t="s">
        <v>26</v>
      </c>
      <c r="F281" s="26">
        <v>1.6</v>
      </c>
      <c r="G281" s="24"/>
      <c r="H281" s="27"/>
      <c r="I281" s="24"/>
    </row>
    <row r="282" s="1" customFormat="1" customHeight="1" spans="1:9">
      <c r="A282" s="28">
        <v>40</v>
      </c>
      <c r="B282" s="28" t="s">
        <v>475</v>
      </c>
      <c r="C282" s="29" t="s">
        <v>343</v>
      </c>
      <c r="D282" s="24" t="s">
        <v>126</v>
      </c>
      <c r="E282" s="28" t="s">
        <v>26</v>
      </c>
      <c r="F282" s="26">
        <f>10*3.2+1.65</f>
        <v>33.65</v>
      </c>
      <c r="G282" s="24"/>
      <c r="H282" s="27"/>
      <c r="I282" s="24"/>
    </row>
    <row r="283" s="1" customFormat="1" customHeight="1" spans="1:9">
      <c r="A283" s="28">
        <v>41</v>
      </c>
      <c r="B283" s="28" t="s">
        <v>476</v>
      </c>
      <c r="C283" s="29" t="s">
        <v>343</v>
      </c>
      <c r="D283" s="24" t="s">
        <v>126</v>
      </c>
      <c r="E283" s="28" t="s">
        <v>26</v>
      </c>
      <c r="F283" s="26">
        <v>4.6</v>
      </c>
      <c r="G283" s="24"/>
      <c r="H283" s="27"/>
      <c r="I283" s="24"/>
    </row>
    <row r="284" s="9" customFormat="1" customHeight="1" spans="1:9">
      <c r="A284" s="28" t="s">
        <v>61</v>
      </c>
      <c r="B284" s="28"/>
      <c r="C284" s="28"/>
      <c r="D284" s="28"/>
      <c r="E284" s="28"/>
      <c r="F284" s="28"/>
      <c r="G284" s="28"/>
      <c r="H284" s="27"/>
      <c r="I284" s="24"/>
    </row>
    <row r="285" s="9" customFormat="1" customHeight="1" spans="1:9">
      <c r="A285" s="28" t="s">
        <v>242</v>
      </c>
      <c r="B285" s="24"/>
      <c r="C285" s="25"/>
      <c r="D285" s="24"/>
      <c r="E285" s="24"/>
      <c r="F285" s="26"/>
      <c r="G285" s="24"/>
      <c r="H285" s="27"/>
      <c r="I285" s="24"/>
    </row>
    <row r="286" s="2" customFormat="1" customHeight="1" spans="1:9">
      <c r="A286" s="28">
        <v>1</v>
      </c>
      <c r="B286" s="28" t="s">
        <v>15</v>
      </c>
      <c r="C286" s="29" t="s">
        <v>12</v>
      </c>
      <c r="D286" s="24"/>
      <c r="E286" s="28" t="s">
        <v>77</v>
      </c>
      <c r="F286" s="26">
        <v>2</v>
      </c>
      <c r="G286" s="24"/>
      <c r="H286" s="27"/>
      <c r="I286" s="24"/>
    </row>
    <row r="287" s="2" customFormat="1" customHeight="1" spans="1:9">
      <c r="A287" s="28">
        <v>2</v>
      </c>
      <c r="B287" s="28" t="s">
        <v>352</v>
      </c>
      <c r="C287" s="29" t="s">
        <v>12</v>
      </c>
      <c r="D287" s="24"/>
      <c r="E287" s="28" t="s">
        <v>13</v>
      </c>
      <c r="F287" s="26">
        <v>17.56</v>
      </c>
      <c r="G287" s="24"/>
      <c r="H287" s="27"/>
      <c r="I287" s="24"/>
    </row>
    <row r="288" s="2" customFormat="1" customHeight="1" spans="1:9">
      <c r="A288" s="28">
        <v>3</v>
      </c>
      <c r="B288" s="28" t="s">
        <v>353</v>
      </c>
      <c r="C288" s="29" t="s">
        <v>12</v>
      </c>
      <c r="D288" s="24"/>
      <c r="E288" s="28" t="s">
        <v>13</v>
      </c>
      <c r="F288" s="26">
        <f>17.077*3.2</f>
        <v>54.6464</v>
      </c>
      <c r="G288" s="24"/>
      <c r="H288" s="27"/>
      <c r="I288" s="24"/>
    </row>
    <row r="289" s="2" customFormat="1" customHeight="1" spans="1:9">
      <c r="A289" s="28">
        <v>4</v>
      </c>
      <c r="B289" s="28" t="s">
        <v>191</v>
      </c>
      <c r="C289" s="29" t="s">
        <v>12</v>
      </c>
      <c r="D289" s="24"/>
      <c r="E289" s="28" t="s">
        <v>26</v>
      </c>
      <c r="F289" s="26">
        <v>17.077</v>
      </c>
      <c r="G289" s="24"/>
      <c r="H289" s="27"/>
      <c r="I289" s="24"/>
    </row>
    <row r="290" s="2" customFormat="1" customHeight="1" spans="1:9">
      <c r="A290" s="28">
        <v>5</v>
      </c>
      <c r="B290" s="28" t="s">
        <v>355</v>
      </c>
      <c r="C290" s="29" t="s">
        <v>12</v>
      </c>
      <c r="D290" s="24"/>
      <c r="E290" s="28" t="s">
        <v>13</v>
      </c>
      <c r="F290" s="26">
        <v>17.56</v>
      </c>
      <c r="G290" s="24"/>
      <c r="H290" s="27"/>
      <c r="I290" s="24"/>
    </row>
    <row r="291" s="9" customFormat="1" customHeight="1" spans="1:9">
      <c r="A291" s="28">
        <v>6</v>
      </c>
      <c r="B291" s="24" t="s">
        <v>189</v>
      </c>
      <c r="C291" s="29" t="s">
        <v>12</v>
      </c>
      <c r="D291" s="24"/>
      <c r="E291" s="24" t="s">
        <v>77</v>
      </c>
      <c r="F291" s="26">
        <v>1</v>
      </c>
      <c r="G291" s="24"/>
      <c r="H291" s="27"/>
      <c r="I291" s="24"/>
    </row>
    <row r="292" s="9" customFormat="1" customHeight="1" spans="1:9">
      <c r="A292" s="28">
        <v>7</v>
      </c>
      <c r="B292" s="24" t="s">
        <v>480</v>
      </c>
      <c r="C292" s="29" t="s">
        <v>12</v>
      </c>
      <c r="D292" s="24"/>
      <c r="E292" s="24" t="s">
        <v>336</v>
      </c>
      <c r="F292" s="26">
        <v>0.7</v>
      </c>
      <c r="G292" s="24"/>
      <c r="H292" s="27"/>
      <c r="I292" s="24"/>
    </row>
    <row r="293" s="9" customFormat="1" customHeight="1" spans="1:9">
      <c r="A293" s="28">
        <v>8</v>
      </c>
      <c r="B293" s="24" t="s">
        <v>481</v>
      </c>
      <c r="C293" s="29" t="s">
        <v>12</v>
      </c>
      <c r="D293" s="24"/>
      <c r="E293" s="24" t="s">
        <v>50</v>
      </c>
      <c r="F293" s="26">
        <v>5</v>
      </c>
      <c r="G293" s="24"/>
      <c r="H293" s="27"/>
      <c r="I293" s="24"/>
    </row>
    <row r="294" s="9" customFormat="1" customHeight="1" spans="1:9">
      <c r="A294" s="28">
        <v>9</v>
      </c>
      <c r="B294" s="24" t="s">
        <v>263</v>
      </c>
      <c r="C294" s="29" t="s">
        <v>12</v>
      </c>
      <c r="D294" s="24"/>
      <c r="E294" s="24" t="s">
        <v>77</v>
      </c>
      <c r="F294" s="26">
        <v>1</v>
      </c>
      <c r="G294" s="24"/>
      <c r="H294" s="27"/>
      <c r="I294" s="24"/>
    </row>
    <row r="295" s="9" customFormat="1" customHeight="1" spans="1:9">
      <c r="A295" s="28">
        <v>10</v>
      </c>
      <c r="B295" s="24" t="s">
        <v>482</v>
      </c>
      <c r="C295" s="29" t="s">
        <v>12</v>
      </c>
      <c r="D295" s="24"/>
      <c r="E295" s="24" t="s">
        <v>77</v>
      </c>
      <c r="F295" s="26">
        <v>1</v>
      </c>
      <c r="G295" s="24"/>
      <c r="H295" s="27"/>
      <c r="I295" s="24"/>
    </row>
    <row r="296" s="9" customFormat="1" customHeight="1" spans="1:9">
      <c r="A296" s="28">
        <v>11</v>
      </c>
      <c r="B296" s="24" t="s">
        <v>483</v>
      </c>
      <c r="C296" s="25" t="s">
        <v>484</v>
      </c>
      <c r="D296" s="24"/>
      <c r="E296" s="24" t="s">
        <v>16</v>
      </c>
      <c r="F296" s="26">
        <v>1</v>
      </c>
      <c r="G296" s="24"/>
      <c r="H296" s="27"/>
      <c r="I296" s="24"/>
    </row>
    <row r="297" s="9" customFormat="1" customHeight="1" spans="1:9">
      <c r="A297" s="28">
        <v>12</v>
      </c>
      <c r="B297" s="24" t="s">
        <v>485</v>
      </c>
      <c r="C297" s="25" t="s">
        <v>486</v>
      </c>
      <c r="D297" s="24"/>
      <c r="E297" s="24" t="s">
        <v>16</v>
      </c>
      <c r="F297" s="26">
        <v>1</v>
      </c>
      <c r="G297" s="24"/>
      <c r="H297" s="27"/>
      <c r="I297" s="24"/>
    </row>
    <row r="298" s="4" customFormat="1" customHeight="1" spans="1:9">
      <c r="A298" s="28">
        <v>13</v>
      </c>
      <c r="B298" s="37" t="s">
        <v>40</v>
      </c>
      <c r="C298" s="30" t="s">
        <v>368</v>
      </c>
      <c r="D298" s="45"/>
      <c r="E298" s="95" t="s">
        <v>118</v>
      </c>
      <c r="F298" s="26">
        <v>17.56</v>
      </c>
      <c r="G298" s="47"/>
      <c r="H298" s="47"/>
      <c r="I298" s="45"/>
    </row>
    <row r="299" s="3" customFormat="1" customHeight="1" spans="1:9">
      <c r="A299" s="28">
        <v>14</v>
      </c>
      <c r="B299" s="37" t="s">
        <v>369</v>
      </c>
      <c r="C299" s="34" t="s">
        <v>370</v>
      </c>
      <c r="D299" s="29" t="s">
        <v>39</v>
      </c>
      <c r="E299" s="48" t="s">
        <v>118</v>
      </c>
      <c r="F299" s="26">
        <v>17.56</v>
      </c>
      <c r="G299" s="40"/>
      <c r="H299" s="39"/>
      <c r="I299" s="62"/>
    </row>
    <row r="300" s="3" customFormat="1" customHeight="1" spans="1:9">
      <c r="A300" s="28">
        <v>15</v>
      </c>
      <c r="B300" s="37" t="s">
        <v>371</v>
      </c>
      <c r="C300" s="34" t="s">
        <v>372</v>
      </c>
      <c r="D300" s="29" t="s">
        <v>39</v>
      </c>
      <c r="E300" s="48" t="s">
        <v>118</v>
      </c>
      <c r="F300" s="26">
        <v>17.56</v>
      </c>
      <c r="G300" s="40"/>
      <c r="H300" s="39"/>
      <c r="I300" s="62"/>
    </row>
    <row r="301" s="5" customFormat="1" customHeight="1" spans="1:9">
      <c r="A301" s="28">
        <v>16</v>
      </c>
      <c r="B301" s="42" t="s">
        <v>35</v>
      </c>
      <c r="C301" s="94" t="s">
        <v>36</v>
      </c>
      <c r="D301" s="53"/>
      <c r="E301" s="53" t="s">
        <v>13</v>
      </c>
      <c r="F301" s="54">
        <v>54.6464</v>
      </c>
      <c r="G301" s="27"/>
      <c r="H301" s="27"/>
      <c r="I301" s="77"/>
    </row>
    <row r="302" s="5" customFormat="1" customHeight="1" spans="1:9">
      <c r="A302" s="28">
        <v>17</v>
      </c>
      <c r="B302" s="28" t="s">
        <v>37</v>
      </c>
      <c r="C302" s="34" t="s">
        <v>370</v>
      </c>
      <c r="D302" s="29" t="s">
        <v>39</v>
      </c>
      <c r="E302" s="53" t="s">
        <v>13</v>
      </c>
      <c r="F302" s="54">
        <v>54.6464</v>
      </c>
      <c r="G302" s="27"/>
      <c r="H302" s="27"/>
      <c r="I302" s="77"/>
    </row>
    <row r="303" s="5" customFormat="1" customHeight="1" spans="1:9">
      <c r="A303" s="28">
        <v>18</v>
      </c>
      <c r="B303" s="34" t="s">
        <v>38</v>
      </c>
      <c r="C303" s="34" t="s">
        <v>372</v>
      </c>
      <c r="D303" s="94" t="s">
        <v>39</v>
      </c>
      <c r="E303" s="53" t="s">
        <v>13</v>
      </c>
      <c r="F303" s="54">
        <v>54.6464</v>
      </c>
      <c r="G303" s="27"/>
      <c r="H303" s="27"/>
      <c r="I303" s="77"/>
    </row>
    <row r="304" s="5" customFormat="1" customHeight="1" spans="1:9">
      <c r="A304" s="28">
        <v>19</v>
      </c>
      <c r="B304" s="48" t="s">
        <v>398</v>
      </c>
      <c r="C304" s="65" t="s">
        <v>487</v>
      </c>
      <c r="D304" s="28" t="s">
        <v>311</v>
      </c>
      <c r="E304" s="40" t="s">
        <v>50</v>
      </c>
      <c r="F304" s="40">
        <v>8</v>
      </c>
      <c r="G304" s="27"/>
      <c r="H304" s="47"/>
      <c r="I304" s="77"/>
    </row>
    <row r="305" s="8" customFormat="1" customHeight="1" spans="1:9">
      <c r="A305" s="28">
        <v>20</v>
      </c>
      <c r="B305" s="34" t="s">
        <v>407</v>
      </c>
      <c r="C305" s="29" t="s">
        <v>282</v>
      </c>
      <c r="D305" s="94"/>
      <c r="E305" s="50" t="s">
        <v>13</v>
      </c>
      <c r="F305" s="54">
        <v>17.56</v>
      </c>
      <c r="G305" s="27"/>
      <c r="H305" s="27"/>
      <c r="I305" s="77"/>
    </row>
    <row r="306" s="8" customFormat="1" customHeight="1" spans="1:9">
      <c r="A306" s="28">
        <v>21</v>
      </c>
      <c r="B306" s="34" t="s">
        <v>294</v>
      </c>
      <c r="C306" s="29" t="s">
        <v>438</v>
      </c>
      <c r="D306" s="94"/>
      <c r="E306" s="50" t="s">
        <v>26</v>
      </c>
      <c r="F306" s="54">
        <v>17.077</v>
      </c>
      <c r="G306" s="27"/>
      <c r="H306" s="27"/>
      <c r="I306" s="77"/>
    </row>
    <row r="307" s="8" customFormat="1" customHeight="1" spans="1:9">
      <c r="A307" s="28">
        <v>22</v>
      </c>
      <c r="B307" s="34" t="s">
        <v>411</v>
      </c>
      <c r="C307" s="29"/>
      <c r="D307" s="94"/>
      <c r="E307" s="53" t="s">
        <v>13</v>
      </c>
      <c r="F307" s="54">
        <v>17.56</v>
      </c>
      <c r="G307" s="27"/>
      <c r="H307" s="27"/>
      <c r="I307" s="77"/>
    </row>
    <row r="308" s="4" customFormat="1" customHeight="1" spans="1:9">
      <c r="A308" s="28">
        <v>23</v>
      </c>
      <c r="B308" s="50" t="s">
        <v>148</v>
      </c>
      <c r="C308" s="65" t="s">
        <v>487</v>
      </c>
      <c r="D308" s="28" t="s">
        <v>311</v>
      </c>
      <c r="E308" s="24" t="s">
        <v>50</v>
      </c>
      <c r="F308" s="27">
        <v>1</v>
      </c>
      <c r="G308" s="29"/>
      <c r="H308" s="27"/>
      <c r="I308" s="45"/>
    </row>
    <row r="309" s="8" customFormat="1" customHeight="1" spans="1:9">
      <c r="A309" s="28">
        <v>24</v>
      </c>
      <c r="B309" s="34" t="s">
        <v>488</v>
      </c>
      <c r="C309" s="65" t="s">
        <v>487</v>
      </c>
      <c r="D309" s="28" t="s">
        <v>311</v>
      </c>
      <c r="E309" s="53" t="s">
        <v>50</v>
      </c>
      <c r="F309" s="54">
        <v>2</v>
      </c>
      <c r="G309" s="27"/>
      <c r="H309" s="27"/>
      <c r="I309" s="77"/>
    </row>
    <row r="310" s="8" customFormat="1" customHeight="1" spans="1:9">
      <c r="A310" s="28">
        <v>25</v>
      </c>
      <c r="B310" s="34" t="s">
        <v>489</v>
      </c>
      <c r="C310" s="29"/>
      <c r="D310" s="94"/>
      <c r="E310" s="50" t="s">
        <v>13</v>
      </c>
      <c r="F310" s="54">
        <v>0.348</v>
      </c>
      <c r="G310" s="27"/>
      <c r="H310" s="27"/>
      <c r="I310" s="77"/>
    </row>
    <row r="311" s="8" customFormat="1" customHeight="1" spans="1:9">
      <c r="A311" s="28">
        <v>26</v>
      </c>
      <c r="B311" s="34" t="s">
        <v>204</v>
      </c>
      <c r="C311" s="29" t="s">
        <v>409</v>
      </c>
      <c r="D311" s="94"/>
      <c r="E311" s="53" t="s">
        <v>190</v>
      </c>
      <c r="F311" s="54">
        <v>1</v>
      </c>
      <c r="G311" s="27"/>
      <c r="H311" s="27"/>
      <c r="I311" s="77"/>
    </row>
    <row r="312" s="8" customFormat="1" customHeight="1" spans="1:9">
      <c r="A312" s="28">
        <v>27</v>
      </c>
      <c r="B312" s="34" t="s">
        <v>490</v>
      </c>
      <c r="C312" s="30" t="s">
        <v>491</v>
      </c>
      <c r="D312" s="94" t="s">
        <v>217</v>
      </c>
      <c r="E312" s="75" t="s">
        <v>336</v>
      </c>
      <c r="F312" s="54">
        <v>1</v>
      </c>
      <c r="G312" s="27"/>
      <c r="H312" s="27"/>
      <c r="I312" s="77"/>
    </row>
    <row r="313" s="9" customFormat="1" customHeight="1" spans="1:9">
      <c r="A313" s="28">
        <v>28</v>
      </c>
      <c r="B313" s="49" t="s">
        <v>463</v>
      </c>
      <c r="C313" s="94" t="s">
        <v>217</v>
      </c>
      <c r="D313" s="50"/>
      <c r="E313" s="24" t="s">
        <v>336</v>
      </c>
      <c r="F313" s="27">
        <v>1</v>
      </c>
      <c r="G313" s="29"/>
      <c r="H313" s="27"/>
      <c r="I313" s="24"/>
    </row>
    <row r="314" s="9" customFormat="1" customHeight="1" spans="1:9">
      <c r="A314" s="28">
        <v>29</v>
      </c>
      <c r="B314" s="49" t="s">
        <v>412</v>
      </c>
      <c r="C314" s="50" t="s">
        <v>12</v>
      </c>
      <c r="D314" s="50"/>
      <c r="E314" s="24" t="s">
        <v>16</v>
      </c>
      <c r="F314" s="27">
        <v>1</v>
      </c>
      <c r="G314" s="29"/>
      <c r="H314" s="27"/>
      <c r="I314" s="24"/>
    </row>
    <row r="315" s="1" customFormat="1" customHeight="1" spans="1:9">
      <c r="A315" s="28">
        <v>30</v>
      </c>
      <c r="B315" s="59" t="s">
        <v>120</v>
      </c>
      <c r="C315" s="59" t="s">
        <v>415</v>
      </c>
      <c r="D315" s="24" t="s">
        <v>338</v>
      </c>
      <c r="E315" s="59" t="s">
        <v>26</v>
      </c>
      <c r="F315" s="60">
        <v>6.2</v>
      </c>
      <c r="G315" s="60"/>
      <c r="H315" s="60"/>
      <c r="I315" s="36"/>
    </row>
    <row r="316" s="1" customFormat="1" customHeight="1" spans="1:9">
      <c r="A316" s="28">
        <v>31</v>
      </c>
      <c r="B316" s="59" t="s">
        <v>123</v>
      </c>
      <c r="C316" s="59" t="s">
        <v>415</v>
      </c>
      <c r="D316" s="24" t="s">
        <v>338</v>
      </c>
      <c r="E316" s="59" t="s">
        <v>26</v>
      </c>
      <c r="F316" s="60">
        <f>7.85*4</f>
        <v>31.4</v>
      </c>
      <c r="G316" s="60"/>
      <c r="H316" s="60"/>
      <c r="I316" s="36"/>
    </row>
    <row r="317" s="9" customFormat="1" customHeight="1" spans="1:9">
      <c r="A317" s="28">
        <v>32</v>
      </c>
      <c r="B317" s="28" t="s">
        <v>323</v>
      </c>
      <c r="C317" s="29" t="s">
        <v>324</v>
      </c>
      <c r="D317" s="24"/>
      <c r="E317" s="28" t="s">
        <v>26</v>
      </c>
      <c r="F317" s="27">
        <f>7.37+8*2.6</f>
        <v>28.17</v>
      </c>
      <c r="G317" s="24"/>
      <c r="H317" s="27"/>
      <c r="I317" s="24"/>
    </row>
    <row r="318" s="9" customFormat="1" customHeight="1" spans="1:9">
      <c r="A318" s="28" t="s">
        <v>61</v>
      </c>
      <c r="B318" s="28"/>
      <c r="C318" s="28"/>
      <c r="D318" s="28"/>
      <c r="E318" s="28"/>
      <c r="F318" s="28"/>
      <c r="G318" s="28"/>
      <c r="H318" s="27"/>
      <c r="I318" s="24"/>
    </row>
    <row r="319" s="9" customFormat="1" customHeight="1" spans="1:16">
      <c r="A319" s="28" t="s">
        <v>238</v>
      </c>
      <c r="B319" s="24"/>
      <c r="C319" s="25"/>
      <c r="D319" s="24"/>
      <c r="E319" s="24"/>
      <c r="F319" s="26"/>
      <c r="G319" s="24"/>
      <c r="H319" s="27"/>
      <c r="I319" s="24"/>
      <c r="J319" s="98"/>
      <c r="K319" s="98"/>
      <c r="L319" s="98"/>
      <c r="M319" s="98"/>
      <c r="N319" s="98"/>
      <c r="O319" s="98"/>
      <c r="P319" s="98"/>
    </row>
    <row r="320" s="2" customFormat="1" customHeight="1" spans="1:9">
      <c r="A320" s="28">
        <v>1</v>
      </c>
      <c r="B320" s="28" t="s">
        <v>15</v>
      </c>
      <c r="C320" s="29" t="s">
        <v>12</v>
      </c>
      <c r="D320" s="24"/>
      <c r="E320" s="28" t="s">
        <v>77</v>
      </c>
      <c r="F320" s="26">
        <v>2</v>
      </c>
      <c r="G320" s="24"/>
      <c r="H320" s="27"/>
      <c r="I320" s="24"/>
    </row>
    <row r="321" s="2" customFormat="1" customHeight="1" spans="1:9">
      <c r="A321" s="28">
        <v>2</v>
      </c>
      <c r="B321" s="28" t="s">
        <v>352</v>
      </c>
      <c r="C321" s="29" t="s">
        <v>12</v>
      </c>
      <c r="D321" s="24"/>
      <c r="E321" s="28" t="s">
        <v>13</v>
      </c>
      <c r="F321" s="26">
        <v>18.128</v>
      </c>
      <c r="G321" s="24"/>
      <c r="H321" s="27"/>
      <c r="I321" s="24"/>
    </row>
    <row r="322" s="2" customFormat="1" customHeight="1" spans="1:9">
      <c r="A322" s="28">
        <v>3</v>
      </c>
      <c r="B322" s="28" t="s">
        <v>353</v>
      </c>
      <c r="C322" s="29" t="s">
        <v>12</v>
      </c>
      <c r="D322" s="24"/>
      <c r="E322" s="28" t="s">
        <v>13</v>
      </c>
      <c r="F322" s="26">
        <f>17.3*3.2</f>
        <v>55.36</v>
      </c>
      <c r="G322" s="24"/>
      <c r="H322" s="27"/>
      <c r="I322" s="24"/>
    </row>
    <row r="323" s="2" customFormat="1" customHeight="1" spans="1:9">
      <c r="A323" s="28">
        <v>4</v>
      </c>
      <c r="B323" s="28" t="s">
        <v>191</v>
      </c>
      <c r="C323" s="29" t="s">
        <v>12</v>
      </c>
      <c r="D323" s="24"/>
      <c r="E323" s="28" t="s">
        <v>26</v>
      </c>
      <c r="F323" s="26">
        <v>17.3</v>
      </c>
      <c r="G323" s="24"/>
      <c r="H323" s="27"/>
      <c r="I323" s="24"/>
    </row>
    <row r="324" s="2" customFormat="1" customHeight="1" spans="1:9">
      <c r="A324" s="28">
        <v>5</v>
      </c>
      <c r="B324" s="28" t="s">
        <v>355</v>
      </c>
      <c r="C324" s="29" t="s">
        <v>12</v>
      </c>
      <c r="D324" s="24"/>
      <c r="E324" s="28" t="s">
        <v>13</v>
      </c>
      <c r="F324" s="26">
        <v>18.128</v>
      </c>
      <c r="G324" s="24"/>
      <c r="H324" s="27"/>
      <c r="I324" s="24"/>
    </row>
    <row r="325" s="9" customFormat="1" customHeight="1" spans="1:9">
      <c r="A325" s="28">
        <v>6</v>
      </c>
      <c r="B325" s="24" t="s">
        <v>189</v>
      </c>
      <c r="C325" s="29" t="s">
        <v>12</v>
      </c>
      <c r="D325" s="24"/>
      <c r="E325" s="24" t="s">
        <v>77</v>
      </c>
      <c r="F325" s="26">
        <v>1</v>
      </c>
      <c r="G325" s="24"/>
      <c r="H325" s="27"/>
      <c r="I325" s="24"/>
    </row>
    <row r="326" s="9" customFormat="1" customHeight="1" spans="1:9">
      <c r="A326" s="28">
        <v>7</v>
      </c>
      <c r="B326" s="24" t="s">
        <v>480</v>
      </c>
      <c r="C326" s="29" t="s">
        <v>12</v>
      </c>
      <c r="D326" s="24"/>
      <c r="E326" s="24" t="s">
        <v>336</v>
      </c>
      <c r="F326" s="26">
        <v>0.699</v>
      </c>
      <c r="G326" s="24"/>
      <c r="H326" s="27"/>
      <c r="I326" s="24"/>
    </row>
    <row r="327" s="9" customFormat="1" customHeight="1" spans="1:9">
      <c r="A327" s="28">
        <v>8</v>
      </c>
      <c r="B327" s="24" t="s">
        <v>481</v>
      </c>
      <c r="C327" s="29" t="s">
        <v>12</v>
      </c>
      <c r="D327" s="24"/>
      <c r="E327" s="24" t="s">
        <v>50</v>
      </c>
      <c r="F327" s="26">
        <v>1</v>
      </c>
      <c r="G327" s="24"/>
      <c r="H327" s="27"/>
      <c r="I327" s="24"/>
    </row>
    <row r="328" s="9" customFormat="1" customHeight="1" spans="1:9">
      <c r="A328" s="28">
        <v>9</v>
      </c>
      <c r="B328" s="24" t="s">
        <v>263</v>
      </c>
      <c r="C328" s="29" t="s">
        <v>12</v>
      </c>
      <c r="D328" s="24"/>
      <c r="E328" s="24" t="s">
        <v>77</v>
      </c>
      <c r="F328" s="26">
        <v>1</v>
      </c>
      <c r="G328" s="24"/>
      <c r="H328" s="27"/>
      <c r="I328" s="24"/>
    </row>
    <row r="329" s="9" customFormat="1" customHeight="1" spans="1:9">
      <c r="A329" s="28">
        <v>10</v>
      </c>
      <c r="B329" s="24" t="s">
        <v>482</v>
      </c>
      <c r="C329" s="29" t="s">
        <v>12</v>
      </c>
      <c r="D329" s="24"/>
      <c r="E329" s="24" t="s">
        <v>77</v>
      </c>
      <c r="F329" s="26">
        <v>1</v>
      </c>
      <c r="G329" s="24"/>
      <c r="H329" s="27"/>
      <c r="I329" s="24"/>
    </row>
    <row r="330" s="9" customFormat="1" customHeight="1" spans="1:16">
      <c r="A330" s="28">
        <v>11</v>
      </c>
      <c r="B330" s="24" t="s">
        <v>492</v>
      </c>
      <c r="C330" s="25"/>
      <c r="D330" s="24"/>
      <c r="E330" s="53" t="s">
        <v>13</v>
      </c>
      <c r="F330" s="26">
        <v>0.84</v>
      </c>
      <c r="G330" s="24"/>
      <c r="H330" s="27"/>
      <c r="I330" s="24"/>
      <c r="J330" s="98"/>
      <c r="K330" s="98"/>
      <c r="L330" s="98"/>
      <c r="M330" s="98"/>
      <c r="N330" s="98"/>
      <c r="O330" s="98"/>
      <c r="P330" s="98"/>
    </row>
    <row r="331" s="9" customFormat="1" customHeight="1" spans="1:16">
      <c r="A331" s="28">
        <v>12</v>
      </c>
      <c r="B331" s="24" t="s">
        <v>485</v>
      </c>
      <c r="C331" s="25" t="s">
        <v>486</v>
      </c>
      <c r="D331" s="24"/>
      <c r="E331" s="24" t="s">
        <v>16</v>
      </c>
      <c r="F331" s="26">
        <v>1</v>
      </c>
      <c r="G331" s="24"/>
      <c r="H331" s="27"/>
      <c r="I331" s="24"/>
      <c r="J331" s="98"/>
      <c r="K331" s="98"/>
      <c r="L331" s="98"/>
      <c r="M331" s="98"/>
      <c r="N331" s="98"/>
      <c r="O331" s="98"/>
      <c r="P331" s="98"/>
    </row>
    <row r="332" s="4" customFormat="1" customHeight="1" spans="1:9">
      <c r="A332" s="28">
        <v>13</v>
      </c>
      <c r="B332" s="37" t="s">
        <v>40</v>
      </c>
      <c r="C332" s="30" t="s">
        <v>368</v>
      </c>
      <c r="D332" s="45"/>
      <c r="E332" s="53" t="s">
        <v>13</v>
      </c>
      <c r="F332" s="26">
        <v>18.12</v>
      </c>
      <c r="G332" s="47"/>
      <c r="H332" s="47"/>
      <c r="I332" s="45"/>
    </row>
    <row r="333" s="3" customFormat="1" customHeight="1" spans="1:9">
      <c r="A333" s="28">
        <v>14</v>
      </c>
      <c r="B333" s="37" t="s">
        <v>369</v>
      </c>
      <c r="C333" s="34" t="s">
        <v>370</v>
      </c>
      <c r="D333" s="29" t="s">
        <v>39</v>
      </c>
      <c r="E333" s="53" t="s">
        <v>13</v>
      </c>
      <c r="F333" s="26">
        <v>18.12</v>
      </c>
      <c r="G333" s="40"/>
      <c r="H333" s="39"/>
      <c r="I333" s="62"/>
    </row>
    <row r="334" s="3" customFormat="1" customHeight="1" spans="1:9">
      <c r="A334" s="28">
        <v>15</v>
      </c>
      <c r="B334" s="37" t="s">
        <v>371</v>
      </c>
      <c r="C334" s="34" t="s">
        <v>372</v>
      </c>
      <c r="D334" s="29" t="s">
        <v>39</v>
      </c>
      <c r="E334" s="53" t="s">
        <v>13</v>
      </c>
      <c r="F334" s="26">
        <v>18.12</v>
      </c>
      <c r="G334" s="40"/>
      <c r="H334" s="39"/>
      <c r="I334" s="62"/>
    </row>
    <row r="335" s="5" customFormat="1" customHeight="1" spans="1:9">
      <c r="A335" s="28">
        <v>16</v>
      </c>
      <c r="B335" s="42" t="s">
        <v>35</v>
      </c>
      <c r="C335" s="94" t="s">
        <v>36</v>
      </c>
      <c r="D335" s="53"/>
      <c r="E335" s="53" t="s">
        <v>13</v>
      </c>
      <c r="F335" s="54">
        <v>55.36</v>
      </c>
      <c r="G335" s="27"/>
      <c r="H335" s="27"/>
      <c r="I335" s="77"/>
    </row>
    <row r="336" s="5" customFormat="1" customHeight="1" spans="1:9">
      <c r="A336" s="28">
        <v>17</v>
      </c>
      <c r="B336" s="28" t="s">
        <v>37</v>
      </c>
      <c r="C336" s="34" t="s">
        <v>370</v>
      </c>
      <c r="D336" s="29" t="s">
        <v>39</v>
      </c>
      <c r="E336" s="53" t="s">
        <v>13</v>
      </c>
      <c r="F336" s="54">
        <v>55.36</v>
      </c>
      <c r="G336" s="27"/>
      <c r="H336" s="27"/>
      <c r="I336" s="77"/>
    </row>
    <row r="337" s="5" customFormat="1" customHeight="1" spans="1:9">
      <c r="A337" s="28">
        <v>18</v>
      </c>
      <c r="B337" s="34" t="s">
        <v>38</v>
      </c>
      <c r="C337" s="34" t="s">
        <v>372</v>
      </c>
      <c r="D337" s="94" t="s">
        <v>39</v>
      </c>
      <c r="E337" s="53" t="s">
        <v>13</v>
      </c>
      <c r="F337" s="54">
        <v>55.36</v>
      </c>
      <c r="G337" s="27"/>
      <c r="H337" s="27"/>
      <c r="I337" s="77"/>
    </row>
    <row r="338" s="5" customFormat="1" customHeight="1" spans="1:9">
      <c r="A338" s="28">
        <v>19</v>
      </c>
      <c r="B338" s="48" t="s">
        <v>398</v>
      </c>
      <c r="C338" s="65" t="s">
        <v>128</v>
      </c>
      <c r="D338" s="28" t="s">
        <v>311</v>
      </c>
      <c r="E338" s="40" t="s">
        <v>50</v>
      </c>
      <c r="F338" s="40">
        <v>6</v>
      </c>
      <c r="G338" s="27"/>
      <c r="H338" s="47"/>
      <c r="I338" s="77"/>
    </row>
    <row r="339" s="8" customFormat="1" customHeight="1" spans="1:9">
      <c r="A339" s="28">
        <v>20</v>
      </c>
      <c r="B339" s="34" t="s">
        <v>407</v>
      </c>
      <c r="C339" s="29" t="s">
        <v>282</v>
      </c>
      <c r="D339" s="94" t="s">
        <v>283</v>
      </c>
      <c r="E339" s="50" t="s">
        <v>13</v>
      </c>
      <c r="F339" s="26">
        <v>18.12</v>
      </c>
      <c r="G339" s="27"/>
      <c r="H339" s="27"/>
      <c r="I339" s="77"/>
    </row>
    <row r="340" s="8" customFormat="1" customHeight="1" spans="1:9">
      <c r="A340" s="28">
        <v>21</v>
      </c>
      <c r="B340" s="34" t="s">
        <v>294</v>
      </c>
      <c r="C340" s="29" t="s">
        <v>282</v>
      </c>
      <c r="D340" s="94" t="s">
        <v>283</v>
      </c>
      <c r="E340" s="50" t="s">
        <v>26</v>
      </c>
      <c r="F340" s="54">
        <v>17.3</v>
      </c>
      <c r="G340" s="27"/>
      <c r="H340" s="27"/>
      <c r="I340" s="77"/>
    </row>
    <row r="341" s="8" customFormat="1" customHeight="1" spans="1:9">
      <c r="A341" s="28">
        <v>22</v>
      </c>
      <c r="B341" s="34" t="s">
        <v>411</v>
      </c>
      <c r="C341" s="29"/>
      <c r="D341" s="94"/>
      <c r="E341" s="53" t="s">
        <v>13</v>
      </c>
      <c r="F341" s="26">
        <v>18.12</v>
      </c>
      <c r="G341" s="27"/>
      <c r="H341" s="27"/>
      <c r="I341" s="77"/>
    </row>
    <row r="342" s="4" customFormat="1" customHeight="1" spans="1:9">
      <c r="A342" s="28">
        <v>23</v>
      </c>
      <c r="B342" s="30" t="s">
        <v>310</v>
      </c>
      <c r="C342" s="65" t="s">
        <v>128</v>
      </c>
      <c r="D342" s="28" t="s">
        <v>311</v>
      </c>
      <c r="E342" s="24" t="s">
        <v>50</v>
      </c>
      <c r="F342" s="27">
        <v>2</v>
      </c>
      <c r="G342" s="29"/>
      <c r="H342" s="27"/>
      <c r="I342" s="45"/>
    </row>
    <row r="343" s="8" customFormat="1" customHeight="1" spans="1:9">
      <c r="A343" s="28">
        <v>24</v>
      </c>
      <c r="B343" s="34" t="s">
        <v>488</v>
      </c>
      <c r="C343" s="29" t="s">
        <v>128</v>
      </c>
      <c r="D343" s="28" t="s">
        <v>311</v>
      </c>
      <c r="E343" s="53" t="s">
        <v>50</v>
      </c>
      <c r="F343" s="54">
        <v>2</v>
      </c>
      <c r="G343" s="27"/>
      <c r="H343" s="27"/>
      <c r="I343" s="77"/>
    </row>
    <row r="344" s="8" customFormat="1" customHeight="1" spans="1:9">
      <c r="A344" s="28">
        <v>25</v>
      </c>
      <c r="B344" s="34" t="s">
        <v>489</v>
      </c>
      <c r="C344" s="29"/>
      <c r="D344" s="94"/>
      <c r="E344" s="50" t="s">
        <v>13</v>
      </c>
      <c r="F344" s="54">
        <v>0.348</v>
      </c>
      <c r="G344" s="27"/>
      <c r="H344" s="27"/>
      <c r="I344" s="77"/>
    </row>
    <row r="345" s="8" customFormat="1" customHeight="1" spans="1:9">
      <c r="A345" s="28">
        <v>26</v>
      </c>
      <c r="B345" s="34" t="s">
        <v>204</v>
      </c>
      <c r="C345" s="29" t="s">
        <v>409</v>
      </c>
      <c r="D345" s="94"/>
      <c r="E345" s="53" t="s">
        <v>190</v>
      </c>
      <c r="F345" s="54">
        <v>1</v>
      </c>
      <c r="G345" s="27"/>
      <c r="H345" s="27"/>
      <c r="I345" s="77"/>
    </row>
    <row r="346" s="8" customFormat="1" customHeight="1" spans="1:9">
      <c r="A346" s="28">
        <v>27</v>
      </c>
      <c r="B346" s="34" t="s">
        <v>490</v>
      </c>
      <c r="C346" s="30" t="s">
        <v>491</v>
      </c>
      <c r="D346" s="94" t="s">
        <v>217</v>
      </c>
      <c r="E346" s="75" t="s">
        <v>336</v>
      </c>
      <c r="F346" s="54">
        <v>1</v>
      </c>
      <c r="G346" s="27"/>
      <c r="H346" s="27"/>
      <c r="I346" s="77"/>
    </row>
    <row r="347" s="8" customFormat="1" customHeight="1" spans="1:9">
      <c r="A347" s="28">
        <v>28</v>
      </c>
      <c r="B347" s="34" t="s">
        <v>493</v>
      </c>
      <c r="C347" s="29" t="s">
        <v>409</v>
      </c>
      <c r="D347" s="94"/>
      <c r="E347" s="50" t="s">
        <v>13</v>
      </c>
      <c r="F347" s="54">
        <v>2.2801</v>
      </c>
      <c r="G347" s="27"/>
      <c r="H347" s="27"/>
      <c r="I347" s="77"/>
    </row>
    <row r="348" s="9" customFormat="1" customHeight="1" spans="1:9">
      <c r="A348" s="28">
        <v>29</v>
      </c>
      <c r="B348" s="49" t="s">
        <v>463</v>
      </c>
      <c r="C348" s="50" t="s">
        <v>217</v>
      </c>
      <c r="D348" s="50"/>
      <c r="E348" s="24" t="s">
        <v>336</v>
      </c>
      <c r="F348" s="27">
        <v>1</v>
      </c>
      <c r="G348" s="29"/>
      <c r="H348" s="27"/>
      <c r="I348" s="24"/>
    </row>
    <row r="349" s="9" customFormat="1" customHeight="1" spans="1:9">
      <c r="A349" s="28">
        <v>30</v>
      </c>
      <c r="B349" s="49" t="s">
        <v>412</v>
      </c>
      <c r="C349" s="50" t="s">
        <v>12</v>
      </c>
      <c r="D349" s="50"/>
      <c r="E349" s="24" t="s">
        <v>16</v>
      </c>
      <c r="F349" s="27">
        <v>1</v>
      </c>
      <c r="G349" s="29"/>
      <c r="H349" s="27"/>
      <c r="I349" s="24"/>
    </row>
    <row r="350" s="1" customFormat="1" customHeight="1" spans="1:9">
      <c r="A350" s="28">
        <v>31</v>
      </c>
      <c r="B350" s="59" t="s">
        <v>120</v>
      </c>
      <c r="C350" s="59" t="s">
        <v>415</v>
      </c>
      <c r="D350" s="24" t="s">
        <v>338</v>
      </c>
      <c r="E350" s="59" t="s">
        <v>26</v>
      </c>
      <c r="F350" s="60">
        <v>6.2</v>
      </c>
      <c r="G350" s="60"/>
      <c r="H350" s="60"/>
      <c r="I350" s="36"/>
    </row>
    <row r="351" s="1" customFormat="1" customHeight="1" spans="1:9">
      <c r="A351" s="28">
        <v>32</v>
      </c>
      <c r="B351" s="59" t="s">
        <v>123</v>
      </c>
      <c r="C351" s="59" t="s">
        <v>415</v>
      </c>
      <c r="D351" s="24" t="s">
        <v>338</v>
      </c>
      <c r="E351" s="59" t="s">
        <v>26</v>
      </c>
      <c r="F351" s="60">
        <f>7.85*2</f>
        <v>15.7</v>
      </c>
      <c r="G351" s="60"/>
      <c r="H351" s="60"/>
      <c r="I351" s="36"/>
    </row>
    <row r="352" s="9" customFormat="1" customHeight="1" spans="1:9">
      <c r="A352" s="28">
        <v>33</v>
      </c>
      <c r="B352" s="28" t="s">
        <v>323</v>
      </c>
      <c r="C352" s="29" t="s">
        <v>324</v>
      </c>
      <c r="D352" s="24"/>
      <c r="E352" s="28" t="s">
        <v>26</v>
      </c>
      <c r="F352" s="27">
        <f>8.5+2.3*3</f>
        <v>15.4</v>
      </c>
      <c r="G352" s="24"/>
      <c r="H352" s="27"/>
      <c r="I352" s="24"/>
    </row>
    <row r="353" s="9" customFormat="1" customHeight="1" spans="1:9">
      <c r="A353" s="28" t="s">
        <v>61</v>
      </c>
      <c r="B353" s="28"/>
      <c r="C353" s="28"/>
      <c r="D353" s="28"/>
      <c r="E353" s="28"/>
      <c r="F353" s="28"/>
      <c r="G353" s="28"/>
      <c r="H353" s="27"/>
      <c r="I353" s="24"/>
    </row>
    <row r="354" s="9" customFormat="1" customHeight="1" spans="1:9">
      <c r="A354" s="28" t="s">
        <v>239</v>
      </c>
      <c r="B354" s="24"/>
      <c r="C354" s="25"/>
      <c r="D354" s="24"/>
      <c r="E354" s="24"/>
      <c r="F354" s="26"/>
      <c r="G354" s="24"/>
      <c r="H354" s="27"/>
      <c r="I354" s="24"/>
    </row>
    <row r="355" s="9" customFormat="1" customHeight="1" spans="1:9">
      <c r="A355" s="24">
        <v>1</v>
      </c>
      <c r="B355" s="28" t="s">
        <v>255</v>
      </c>
      <c r="C355" s="29" t="s">
        <v>12</v>
      </c>
      <c r="D355" s="24"/>
      <c r="E355" s="28" t="s">
        <v>13</v>
      </c>
      <c r="F355" s="26">
        <v>11.984</v>
      </c>
      <c r="G355" s="24"/>
      <c r="H355" s="27"/>
      <c r="I355" s="24"/>
    </row>
    <row r="356" s="9" customFormat="1" customHeight="1" spans="1:9">
      <c r="A356" s="24">
        <v>2</v>
      </c>
      <c r="B356" s="28" t="s">
        <v>256</v>
      </c>
      <c r="C356" s="29" t="s">
        <v>12</v>
      </c>
      <c r="D356" s="24"/>
      <c r="E356" s="28" t="s">
        <v>13</v>
      </c>
      <c r="F356" s="26">
        <v>55.49</v>
      </c>
      <c r="G356" s="24"/>
      <c r="H356" s="27"/>
      <c r="I356" s="24"/>
    </row>
    <row r="357" s="9" customFormat="1" customHeight="1" spans="1:9">
      <c r="A357" s="24">
        <v>3</v>
      </c>
      <c r="B357" s="28" t="s">
        <v>257</v>
      </c>
      <c r="C357" s="29" t="s">
        <v>12</v>
      </c>
      <c r="D357" s="24"/>
      <c r="E357" s="28" t="s">
        <v>13</v>
      </c>
      <c r="F357" s="26">
        <v>18.1</v>
      </c>
      <c r="G357" s="24"/>
      <c r="H357" s="27"/>
      <c r="I357" s="24"/>
    </row>
    <row r="358" s="9" customFormat="1" customHeight="1" spans="1:9">
      <c r="A358" s="24">
        <v>4</v>
      </c>
      <c r="B358" s="28" t="s">
        <v>258</v>
      </c>
      <c r="C358" s="29" t="s">
        <v>12</v>
      </c>
      <c r="D358" s="24"/>
      <c r="E358" s="28" t="s">
        <v>13</v>
      </c>
      <c r="F358" s="26">
        <v>18.1</v>
      </c>
      <c r="G358" s="24"/>
      <c r="H358" s="27"/>
      <c r="I358" s="24"/>
    </row>
    <row r="359" s="9" customFormat="1" customHeight="1" spans="1:9">
      <c r="A359" s="24">
        <v>5</v>
      </c>
      <c r="B359" s="28" t="s">
        <v>259</v>
      </c>
      <c r="C359" s="29" t="s">
        <v>12</v>
      </c>
      <c r="D359" s="24"/>
      <c r="E359" s="28" t="s">
        <v>77</v>
      </c>
      <c r="F359" s="26">
        <v>1</v>
      </c>
      <c r="G359" s="24"/>
      <c r="H359" s="27"/>
      <c r="I359" s="24"/>
    </row>
    <row r="360" s="9" customFormat="1" customHeight="1" spans="1:9">
      <c r="A360" s="24">
        <v>6</v>
      </c>
      <c r="B360" s="28" t="s">
        <v>260</v>
      </c>
      <c r="C360" s="29" t="s">
        <v>12</v>
      </c>
      <c r="D360" s="24"/>
      <c r="E360" s="28" t="s">
        <v>77</v>
      </c>
      <c r="F360" s="26">
        <v>1</v>
      </c>
      <c r="G360" s="24"/>
      <c r="H360" s="27"/>
      <c r="I360" s="24"/>
    </row>
    <row r="361" s="9" customFormat="1" customHeight="1" spans="1:9">
      <c r="A361" s="24">
        <v>7</v>
      </c>
      <c r="B361" s="28" t="s">
        <v>261</v>
      </c>
      <c r="C361" s="29" t="s">
        <v>12</v>
      </c>
      <c r="D361" s="24"/>
      <c r="E361" s="28" t="s">
        <v>141</v>
      </c>
      <c r="F361" s="26">
        <v>17.34</v>
      </c>
      <c r="G361" s="24"/>
      <c r="H361" s="27"/>
      <c r="I361" s="24"/>
    </row>
    <row r="362" s="9" customFormat="1" customHeight="1" spans="1:9">
      <c r="A362" s="24">
        <v>8</v>
      </c>
      <c r="B362" s="28" t="s">
        <v>262</v>
      </c>
      <c r="C362" s="29" t="s">
        <v>12</v>
      </c>
      <c r="D362" s="24"/>
      <c r="E362" s="28" t="s">
        <v>180</v>
      </c>
      <c r="F362" s="26">
        <v>2</v>
      </c>
      <c r="G362" s="24"/>
      <c r="H362" s="27"/>
      <c r="I362" s="24"/>
    </row>
    <row r="363" s="9" customFormat="1" customHeight="1" spans="1:9">
      <c r="A363" s="24">
        <v>9</v>
      </c>
      <c r="B363" s="28" t="s">
        <v>15</v>
      </c>
      <c r="C363" s="29" t="s">
        <v>12</v>
      </c>
      <c r="D363" s="24"/>
      <c r="E363" s="28" t="s">
        <v>50</v>
      </c>
      <c r="F363" s="26">
        <v>2</v>
      </c>
      <c r="G363" s="24"/>
      <c r="H363" s="27"/>
      <c r="I363" s="24"/>
    </row>
    <row r="364" s="9" customFormat="1" customHeight="1" spans="1:9">
      <c r="A364" s="24">
        <v>10</v>
      </c>
      <c r="B364" s="28" t="s">
        <v>263</v>
      </c>
      <c r="C364" s="29" t="s">
        <v>12</v>
      </c>
      <c r="D364" s="24"/>
      <c r="E364" s="28" t="s">
        <v>16</v>
      </c>
      <c r="F364" s="26">
        <v>1</v>
      </c>
      <c r="G364" s="24"/>
      <c r="H364" s="27"/>
      <c r="I364" s="24"/>
    </row>
    <row r="365" s="9" customFormat="1" customHeight="1" spans="1:9">
      <c r="A365" s="24">
        <v>11</v>
      </c>
      <c r="B365" s="28" t="s">
        <v>264</v>
      </c>
      <c r="C365" s="29" t="s">
        <v>12</v>
      </c>
      <c r="D365" s="24"/>
      <c r="E365" s="28" t="s">
        <v>13</v>
      </c>
      <c r="F365" s="26">
        <v>16.26</v>
      </c>
      <c r="G365" s="24"/>
      <c r="H365" s="27"/>
      <c r="I365" s="24"/>
    </row>
    <row r="366" s="9" customFormat="1" customHeight="1" spans="1:9">
      <c r="A366" s="24">
        <v>12</v>
      </c>
      <c r="B366" s="28" t="s">
        <v>265</v>
      </c>
      <c r="C366" s="29" t="s">
        <v>12</v>
      </c>
      <c r="D366" s="24"/>
      <c r="E366" s="28" t="s">
        <v>13</v>
      </c>
      <c r="F366" s="26">
        <v>0.68</v>
      </c>
      <c r="G366" s="24"/>
      <c r="H366" s="27"/>
      <c r="I366" s="24"/>
    </row>
    <row r="367" s="9" customFormat="1" customHeight="1" spans="1:9">
      <c r="A367" s="24">
        <v>13</v>
      </c>
      <c r="B367" s="28" t="s">
        <v>266</v>
      </c>
      <c r="C367" s="30" t="s">
        <v>267</v>
      </c>
      <c r="D367" s="24"/>
      <c r="E367" s="28" t="s">
        <v>13</v>
      </c>
      <c r="F367" s="26">
        <v>0.68</v>
      </c>
      <c r="G367" s="24"/>
      <c r="H367" s="27"/>
      <c r="I367" s="24"/>
    </row>
    <row r="368" s="9" customFormat="1" customHeight="1" spans="1:9">
      <c r="A368" s="24">
        <v>14</v>
      </c>
      <c r="B368" s="28" t="s">
        <v>268</v>
      </c>
      <c r="C368" s="29"/>
      <c r="D368" s="24"/>
      <c r="E368" s="28" t="s">
        <v>13</v>
      </c>
      <c r="F368" s="26">
        <v>9.87</v>
      </c>
      <c r="G368" s="24"/>
      <c r="H368" s="27"/>
      <c r="I368" s="24"/>
    </row>
    <row r="369" s="9" customFormat="1" customHeight="1" spans="1:9">
      <c r="A369" s="24">
        <v>15</v>
      </c>
      <c r="B369" s="28" t="s">
        <v>269</v>
      </c>
      <c r="C369" s="30" t="s">
        <v>270</v>
      </c>
      <c r="D369" s="24"/>
      <c r="E369" s="28" t="s">
        <v>13</v>
      </c>
      <c r="F369" s="26">
        <v>36.59</v>
      </c>
      <c r="G369" s="24"/>
      <c r="H369" s="27"/>
      <c r="I369" s="24"/>
    </row>
    <row r="370" s="9" customFormat="1" customHeight="1" spans="1:9">
      <c r="A370" s="24">
        <v>16</v>
      </c>
      <c r="B370" s="28" t="s">
        <v>40</v>
      </c>
      <c r="C370" s="29" t="s">
        <v>271</v>
      </c>
      <c r="D370" s="24"/>
      <c r="E370" s="28" t="s">
        <v>13</v>
      </c>
      <c r="F370" s="26">
        <v>15.84</v>
      </c>
      <c r="G370" s="24"/>
      <c r="H370" s="27"/>
      <c r="I370" s="24"/>
    </row>
    <row r="371" s="9" customFormat="1" customHeight="1" spans="1:9">
      <c r="A371" s="24">
        <v>17</v>
      </c>
      <c r="B371" s="28" t="s">
        <v>42</v>
      </c>
      <c r="C371" s="29" t="s">
        <v>272</v>
      </c>
      <c r="D371" s="29" t="s">
        <v>39</v>
      </c>
      <c r="E371" s="28" t="s">
        <v>13</v>
      </c>
      <c r="F371" s="26">
        <v>63.14</v>
      </c>
      <c r="G371" s="24"/>
      <c r="H371" s="27"/>
      <c r="I371" s="24"/>
    </row>
    <row r="372" s="9" customFormat="1" customHeight="1" spans="1:9">
      <c r="A372" s="24">
        <v>18</v>
      </c>
      <c r="B372" s="28" t="s">
        <v>44</v>
      </c>
      <c r="C372" s="29" t="s">
        <v>273</v>
      </c>
      <c r="D372" s="29" t="s">
        <v>39</v>
      </c>
      <c r="E372" s="28" t="s">
        <v>13</v>
      </c>
      <c r="F372" s="26">
        <v>15.84</v>
      </c>
      <c r="G372" s="24"/>
      <c r="H372" s="27"/>
      <c r="I372" s="24"/>
    </row>
    <row r="373" s="9" customFormat="1" customHeight="1" spans="1:9">
      <c r="A373" s="24">
        <v>19</v>
      </c>
      <c r="B373" s="28" t="s">
        <v>274</v>
      </c>
      <c r="C373" s="29" t="s">
        <v>275</v>
      </c>
      <c r="D373" s="24" t="s">
        <v>276</v>
      </c>
      <c r="E373" s="28" t="s">
        <v>13</v>
      </c>
      <c r="F373" s="26">
        <v>1.29</v>
      </c>
      <c r="G373" s="24"/>
      <c r="H373" s="27"/>
      <c r="I373" s="24"/>
    </row>
    <row r="374" s="9" customFormat="1" customHeight="1" spans="1:9">
      <c r="A374" s="24">
        <v>20</v>
      </c>
      <c r="B374" s="28" t="s">
        <v>277</v>
      </c>
      <c r="C374" s="29" t="s">
        <v>278</v>
      </c>
      <c r="D374" s="24" t="s">
        <v>279</v>
      </c>
      <c r="E374" s="28" t="s">
        <v>13</v>
      </c>
      <c r="F374" s="26">
        <v>4.75</v>
      </c>
      <c r="G374" s="24"/>
      <c r="H374" s="27"/>
      <c r="I374" s="24"/>
    </row>
    <row r="375" s="9" customFormat="1" customHeight="1" spans="1:9">
      <c r="A375" s="24">
        <v>21</v>
      </c>
      <c r="B375" s="28" t="s">
        <v>35</v>
      </c>
      <c r="C375" s="29" t="s">
        <v>271</v>
      </c>
      <c r="D375" s="24"/>
      <c r="E375" s="28" t="s">
        <v>13</v>
      </c>
      <c r="F375" s="26">
        <v>63.14</v>
      </c>
      <c r="G375" s="24"/>
      <c r="H375" s="27"/>
      <c r="I375" s="24"/>
    </row>
    <row r="376" s="9" customFormat="1" customHeight="1" spans="1:9">
      <c r="A376" s="24">
        <v>22</v>
      </c>
      <c r="B376" s="28" t="s">
        <v>37</v>
      </c>
      <c r="C376" s="29" t="s">
        <v>43</v>
      </c>
      <c r="D376" s="29" t="s">
        <v>39</v>
      </c>
      <c r="E376" s="28" t="s">
        <v>13</v>
      </c>
      <c r="F376" s="26">
        <v>63.14</v>
      </c>
      <c r="G376" s="24"/>
      <c r="H376" s="27"/>
      <c r="I376" s="24"/>
    </row>
    <row r="377" s="9" customFormat="1" customHeight="1" spans="1:9">
      <c r="A377" s="24">
        <v>23</v>
      </c>
      <c r="B377" s="28" t="s">
        <v>38</v>
      </c>
      <c r="C377" s="29" t="s">
        <v>280</v>
      </c>
      <c r="D377" s="29" t="s">
        <v>39</v>
      </c>
      <c r="E377" s="28" t="s">
        <v>13</v>
      </c>
      <c r="F377" s="26">
        <v>63.14</v>
      </c>
      <c r="G377" s="24"/>
      <c r="H377" s="27"/>
      <c r="I377" s="24"/>
    </row>
    <row r="378" s="9" customFormat="1" customHeight="1" spans="1:9">
      <c r="A378" s="24">
        <v>24</v>
      </c>
      <c r="B378" s="28" t="s">
        <v>281</v>
      </c>
      <c r="C378" s="29" t="s">
        <v>282</v>
      </c>
      <c r="D378" s="24" t="s">
        <v>283</v>
      </c>
      <c r="E378" s="28" t="s">
        <v>13</v>
      </c>
      <c r="F378" s="26">
        <v>6.4</v>
      </c>
      <c r="G378" s="24"/>
      <c r="H378" s="27"/>
      <c r="I378" s="24"/>
    </row>
    <row r="379" s="9" customFormat="1" customHeight="1" spans="1:9">
      <c r="A379" s="24">
        <v>25</v>
      </c>
      <c r="B379" s="28" t="s">
        <v>284</v>
      </c>
      <c r="C379" s="29" t="s">
        <v>285</v>
      </c>
      <c r="D379" s="24"/>
      <c r="E379" s="28" t="s">
        <v>13</v>
      </c>
      <c r="F379" s="26">
        <v>2.01</v>
      </c>
      <c r="G379" s="24"/>
      <c r="H379" s="27"/>
      <c r="I379" s="24"/>
    </row>
    <row r="380" s="9" customFormat="1" customHeight="1" spans="1:9">
      <c r="A380" s="24">
        <v>26</v>
      </c>
      <c r="B380" s="28" t="s">
        <v>286</v>
      </c>
      <c r="C380" s="29" t="s">
        <v>287</v>
      </c>
      <c r="D380" s="24" t="s">
        <v>288</v>
      </c>
      <c r="E380" s="28" t="s">
        <v>13</v>
      </c>
      <c r="F380" s="26">
        <v>8.03</v>
      </c>
      <c r="G380" s="24"/>
      <c r="H380" s="27"/>
      <c r="I380" s="24"/>
    </row>
    <row r="381" s="9" customFormat="1" customHeight="1" spans="1:9">
      <c r="A381" s="24">
        <v>27</v>
      </c>
      <c r="B381" s="28" t="s">
        <v>289</v>
      </c>
      <c r="C381" s="29" t="s">
        <v>290</v>
      </c>
      <c r="D381" s="24"/>
      <c r="E381" s="28" t="s">
        <v>13</v>
      </c>
      <c r="F381" s="26">
        <v>41.69</v>
      </c>
      <c r="G381" s="24"/>
      <c r="H381" s="27"/>
      <c r="I381" s="24"/>
    </row>
    <row r="382" s="9" customFormat="1" customHeight="1" spans="1:9">
      <c r="A382" s="24">
        <v>28</v>
      </c>
      <c r="B382" s="28" t="s">
        <v>291</v>
      </c>
      <c r="C382" s="29" t="s">
        <v>282</v>
      </c>
      <c r="D382" s="24" t="s">
        <v>283</v>
      </c>
      <c r="E382" s="28" t="s">
        <v>13</v>
      </c>
      <c r="F382" s="26">
        <v>18.1</v>
      </c>
      <c r="G382" s="24"/>
      <c r="H382" s="27"/>
      <c r="I382" s="24"/>
    </row>
    <row r="383" s="9" customFormat="1" customHeight="1" spans="1:9">
      <c r="A383" s="24">
        <v>29</v>
      </c>
      <c r="B383" s="28" t="s">
        <v>292</v>
      </c>
      <c r="C383" s="29" t="s">
        <v>293</v>
      </c>
      <c r="D383" s="24" t="s">
        <v>283</v>
      </c>
      <c r="E383" s="28" t="s">
        <v>13</v>
      </c>
      <c r="F383" s="26">
        <v>2.01</v>
      </c>
      <c r="G383" s="24"/>
      <c r="H383" s="27"/>
      <c r="I383" s="24"/>
    </row>
    <row r="384" s="9" customFormat="1" customHeight="1" spans="1:9">
      <c r="A384" s="24">
        <v>30</v>
      </c>
      <c r="B384" s="28" t="s">
        <v>294</v>
      </c>
      <c r="C384" s="29" t="s">
        <v>293</v>
      </c>
      <c r="D384" s="24"/>
      <c r="E384" s="28" t="s">
        <v>26</v>
      </c>
      <c r="F384" s="26">
        <v>8.12</v>
      </c>
      <c r="G384" s="24"/>
      <c r="H384" s="27"/>
      <c r="I384" s="24"/>
    </row>
    <row r="385" s="9" customFormat="1" customHeight="1" spans="1:9">
      <c r="A385" s="24">
        <v>31</v>
      </c>
      <c r="B385" s="28" t="s">
        <v>295</v>
      </c>
      <c r="C385" s="29" t="s">
        <v>296</v>
      </c>
      <c r="D385" s="24"/>
      <c r="E385" s="28" t="s">
        <v>13</v>
      </c>
      <c r="F385" s="26">
        <v>32.38</v>
      </c>
      <c r="G385" s="24"/>
      <c r="H385" s="27"/>
      <c r="I385" s="24"/>
    </row>
    <row r="386" s="9" customFormat="1" customHeight="1" spans="1:9">
      <c r="A386" s="24">
        <v>32</v>
      </c>
      <c r="B386" s="28" t="s">
        <v>297</v>
      </c>
      <c r="C386" s="29" t="s">
        <v>298</v>
      </c>
      <c r="D386" s="24" t="s">
        <v>283</v>
      </c>
      <c r="E386" s="28" t="s">
        <v>13</v>
      </c>
      <c r="F386" s="26">
        <v>21.58</v>
      </c>
      <c r="G386" s="24"/>
      <c r="H386" s="27"/>
      <c r="I386" s="24"/>
    </row>
    <row r="387" s="9" customFormat="1" customHeight="1" spans="1:9">
      <c r="A387" s="24">
        <v>33</v>
      </c>
      <c r="B387" s="28" t="s">
        <v>299</v>
      </c>
      <c r="C387" s="29" t="s">
        <v>300</v>
      </c>
      <c r="D387" s="24"/>
      <c r="E387" s="28" t="s">
        <v>13</v>
      </c>
      <c r="F387" s="26">
        <v>2.01</v>
      </c>
      <c r="G387" s="24"/>
      <c r="H387" s="27"/>
      <c r="I387" s="24"/>
    </row>
    <row r="388" s="9" customFormat="1" customHeight="1" spans="1:9">
      <c r="A388" s="24">
        <v>34</v>
      </c>
      <c r="B388" s="28" t="s">
        <v>301</v>
      </c>
      <c r="C388" s="29" t="s">
        <v>302</v>
      </c>
      <c r="D388" s="24"/>
      <c r="E388" s="28" t="s">
        <v>13</v>
      </c>
      <c r="F388" s="26">
        <v>0.48</v>
      </c>
      <c r="G388" s="24"/>
      <c r="H388" s="27"/>
      <c r="I388" s="24"/>
    </row>
    <row r="389" s="9" customFormat="1" customHeight="1" spans="1:9">
      <c r="A389" s="24">
        <v>35</v>
      </c>
      <c r="B389" s="28" t="s">
        <v>303</v>
      </c>
      <c r="C389" s="29" t="s">
        <v>128</v>
      </c>
      <c r="D389" s="24" t="s">
        <v>304</v>
      </c>
      <c r="E389" s="28" t="s">
        <v>50</v>
      </c>
      <c r="F389" s="26">
        <v>1</v>
      </c>
      <c r="G389" s="24"/>
      <c r="H389" s="27"/>
      <c r="I389" s="24"/>
    </row>
    <row r="390" s="9" customFormat="1" customHeight="1" spans="1:9">
      <c r="A390" s="24">
        <v>36</v>
      </c>
      <c r="B390" s="28" t="s">
        <v>305</v>
      </c>
      <c r="C390" s="29" t="s">
        <v>306</v>
      </c>
      <c r="D390" s="24"/>
      <c r="E390" s="28" t="s">
        <v>50</v>
      </c>
      <c r="F390" s="26">
        <v>1</v>
      </c>
      <c r="G390" s="24"/>
      <c r="H390" s="27"/>
      <c r="I390" s="24"/>
    </row>
    <row r="391" s="9" customFormat="1" customHeight="1" spans="1:9">
      <c r="A391" s="24">
        <v>37</v>
      </c>
      <c r="B391" s="28" t="s">
        <v>307</v>
      </c>
      <c r="C391" s="30" t="s">
        <v>308</v>
      </c>
      <c r="D391" s="24" t="s">
        <v>304</v>
      </c>
      <c r="E391" s="28" t="s">
        <v>50</v>
      </c>
      <c r="F391" s="26">
        <v>1</v>
      </c>
      <c r="G391" s="24"/>
      <c r="H391" s="27"/>
      <c r="I391" s="24"/>
    </row>
    <row r="392" s="9" customFormat="1" customHeight="1" spans="1:9">
      <c r="A392" s="24">
        <v>38</v>
      </c>
      <c r="B392" s="28" t="s">
        <v>155</v>
      </c>
      <c r="C392" s="29" t="s">
        <v>128</v>
      </c>
      <c r="D392" s="24" t="s">
        <v>304</v>
      </c>
      <c r="E392" s="28" t="s">
        <v>77</v>
      </c>
      <c r="F392" s="26">
        <v>1</v>
      </c>
      <c r="G392" s="24"/>
      <c r="H392" s="27"/>
      <c r="I392" s="24"/>
    </row>
    <row r="393" s="9" customFormat="1" customHeight="1" spans="1:9">
      <c r="A393" s="24">
        <v>39</v>
      </c>
      <c r="B393" s="28" t="s">
        <v>309</v>
      </c>
      <c r="C393" s="30" t="s">
        <v>308</v>
      </c>
      <c r="D393" s="24" t="s">
        <v>304</v>
      </c>
      <c r="E393" s="28" t="s">
        <v>50</v>
      </c>
      <c r="F393" s="26">
        <v>1</v>
      </c>
      <c r="G393" s="24"/>
      <c r="H393" s="27"/>
      <c r="I393" s="24"/>
    </row>
    <row r="394" s="9" customFormat="1" customHeight="1" spans="1:9">
      <c r="A394" s="24">
        <v>40</v>
      </c>
      <c r="B394" s="28" t="s">
        <v>310</v>
      </c>
      <c r="C394" s="29" t="s">
        <v>128</v>
      </c>
      <c r="D394" s="28" t="s">
        <v>311</v>
      </c>
      <c r="E394" s="28" t="s">
        <v>50</v>
      </c>
      <c r="F394" s="26">
        <v>2</v>
      </c>
      <c r="G394" s="24"/>
      <c r="H394" s="27"/>
      <c r="I394" s="24"/>
    </row>
    <row r="395" s="9" customFormat="1" customHeight="1" spans="1:9">
      <c r="A395" s="24">
        <v>41</v>
      </c>
      <c r="B395" s="28" t="s">
        <v>312</v>
      </c>
      <c r="C395" s="29" t="s">
        <v>128</v>
      </c>
      <c r="D395" s="24" t="s">
        <v>304</v>
      </c>
      <c r="E395" s="28" t="s">
        <v>50</v>
      </c>
      <c r="F395" s="26">
        <v>1</v>
      </c>
      <c r="G395" s="24"/>
      <c r="H395" s="27"/>
      <c r="I395" s="24"/>
    </row>
    <row r="396" s="9" customFormat="1" customHeight="1" spans="1:9">
      <c r="A396" s="24">
        <v>42</v>
      </c>
      <c r="B396" s="28" t="s">
        <v>151</v>
      </c>
      <c r="C396" s="29" t="s">
        <v>128</v>
      </c>
      <c r="D396" s="24" t="s">
        <v>304</v>
      </c>
      <c r="E396" s="28" t="s">
        <v>50</v>
      </c>
      <c r="F396" s="26">
        <v>1</v>
      </c>
      <c r="G396" s="24"/>
      <c r="H396" s="27"/>
      <c r="I396" s="24"/>
    </row>
    <row r="397" s="9" customFormat="1" customHeight="1" spans="1:9">
      <c r="A397" s="24">
        <v>43</v>
      </c>
      <c r="B397" s="28" t="s">
        <v>313</v>
      </c>
      <c r="C397" s="29" t="s">
        <v>128</v>
      </c>
      <c r="D397" s="24" t="s">
        <v>304</v>
      </c>
      <c r="E397" s="28" t="s">
        <v>50</v>
      </c>
      <c r="F397" s="26">
        <v>1</v>
      </c>
      <c r="G397" s="24"/>
      <c r="H397" s="27"/>
      <c r="I397" s="24"/>
    </row>
    <row r="398" s="9" customFormat="1" customHeight="1" spans="1:9">
      <c r="A398" s="24">
        <v>44</v>
      </c>
      <c r="B398" s="28" t="s">
        <v>314</v>
      </c>
      <c r="C398" s="29" t="s">
        <v>128</v>
      </c>
      <c r="D398" s="24"/>
      <c r="E398" s="28" t="s">
        <v>190</v>
      </c>
      <c r="F398" s="26">
        <v>1</v>
      </c>
      <c r="G398" s="24"/>
      <c r="H398" s="27"/>
      <c r="I398" s="24"/>
    </row>
    <row r="399" s="9" customFormat="1" customHeight="1" spans="1:9">
      <c r="A399" s="24">
        <v>45</v>
      </c>
      <c r="B399" s="28" t="s">
        <v>204</v>
      </c>
      <c r="C399" s="29" t="s">
        <v>315</v>
      </c>
      <c r="D399" s="24"/>
      <c r="E399" s="28" t="s">
        <v>190</v>
      </c>
      <c r="F399" s="26">
        <v>1</v>
      </c>
      <c r="G399" s="24"/>
      <c r="H399" s="27"/>
      <c r="I399" s="24"/>
    </row>
    <row r="400" s="9" customFormat="1" customHeight="1" spans="1:9">
      <c r="A400" s="24">
        <v>46</v>
      </c>
      <c r="B400" s="28" t="s">
        <v>145</v>
      </c>
      <c r="C400" s="29" t="s">
        <v>128</v>
      </c>
      <c r="D400" s="28" t="s">
        <v>311</v>
      </c>
      <c r="E400" s="28" t="s">
        <v>50</v>
      </c>
      <c r="F400" s="26">
        <v>8</v>
      </c>
      <c r="G400" s="24"/>
      <c r="H400" s="27"/>
      <c r="I400" s="24"/>
    </row>
    <row r="401" s="9" customFormat="1" customHeight="1" spans="1:9">
      <c r="A401" s="24">
        <v>47</v>
      </c>
      <c r="B401" s="28" t="s">
        <v>316</v>
      </c>
      <c r="C401" s="30" t="s">
        <v>317</v>
      </c>
      <c r="D401" s="24"/>
      <c r="E401" s="28" t="s">
        <v>50</v>
      </c>
      <c r="F401" s="26">
        <v>2</v>
      </c>
      <c r="G401" s="24"/>
      <c r="H401" s="27"/>
      <c r="I401" s="24"/>
    </row>
    <row r="402" s="9" customFormat="1" customHeight="1" spans="1:9">
      <c r="A402" s="24">
        <v>48</v>
      </c>
      <c r="B402" s="28" t="s">
        <v>318</v>
      </c>
      <c r="C402" s="29" t="s">
        <v>319</v>
      </c>
      <c r="D402" s="24"/>
      <c r="E402" s="28" t="s">
        <v>50</v>
      </c>
      <c r="F402" s="26">
        <v>2</v>
      </c>
      <c r="G402" s="24"/>
      <c r="H402" s="27"/>
      <c r="I402" s="24"/>
    </row>
    <row r="403" s="9" customFormat="1" customHeight="1" spans="1:9">
      <c r="A403" s="24">
        <v>49</v>
      </c>
      <c r="B403" s="28" t="s">
        <v>320</v>
      </c>
      <c r="C403" s="29" t="s">
        <v>128</v>
      </c>
      <c r="D403" s="28" t="s">
        <v>311</v>
      </c>
      <c r="E403" s="28" t="s">
        <v>50</v>
      </c>
      <c r="F403" s="26">
        <v>2</v>
      </c>
      <c r="G403" s="24"/>
      <c r="H403" s="27"/>
      <c r="I403" s="24"/>
    </row>
    <row r="404" s="9" customFormat="1" customHeight="1" spans="1:9">
      <c r="A404" s="24">
        <v>50</v>
      </c>
      <c r="B404" s="28" t="s">
        <v>47</v>
      </c>
      <c r="C404" s="29" t="s">
        <v>128</v>
      </c>
      <c r="D404" s="28" t="s">
        <v>311</v>
      </c>
      <c r="E404" s="28" t="s">
        <v>50</v>
      </c>
      <c r="F404" s="26">
        <v>1</v>
      </c>
      <c r="G404" s="24"/>
      <c r="H404" s="27"/>
      <c r="I404" s="24"/>
    </row>
    <row r="405" s="9" customFormat="1" customHeight="1" spans="1:9">
      <c r="A405" s="24">
        <v>51</v>
      </c>
      <c r="B405" s="28" t="s">
        <v>321</v>
      </c>
      <c r="C405" s="29" t="s">
        <v>128</v>
      </c>
      <c r="D405" s="28" t="s">
        <v>311</v>
      </c>
      <c r="E405" s="28" t="s">
        <v>50</v>
      </c>
      <c r="F405" s="26">
        <v>1</v>
      </c>
      <c r="G405" s="24"/>
      <c r="H405" s="27"/>
      <c r="I405" s="24"/>
    </row>
    <row r="406" s="9" customFormat="1" customHeight="1" spans="1:9">
      <c r="A406" s="24">
        <v>52</v>
      </c>
      <c r="B406" s="28" t="s">
        <v>322</v>
      </c>
      <c r="C406" s="29" t="s">
        <v>128</v>
      </c>
      <c r="D406" s="24"/>
      <c r="E406" s="28" t="s">
        <v>50</v>
      </c>
      <c r="F406" s="26">
        <v>1</v>
      </c>
      <c r="G406" s="24"/>
      <c r="H406" s="27"/>
      <c r="I406" s="24"/>
    </row>
    <row r="407" s="9" customFormat="1" customHeight="1" spans="1:9">
      <c r="A407" s="24">
        <v>53</v>
      </c>
      <c r="B407" s="28" t="s">
        <v>323</v>
      </c>
      <c r="C407" s="29" t="s">
        <v>324</v>
      </c>
      <c r="D407" s="24"/>
      <c r="E407" s="28" t="s">
        <v>26</v>
      </c>
      <c r="F407" s="26">
        <v>28.6</v>
      </c>
      <c r="G407" s="24"/>
      <c r="H407" s="27"/>
      <c r="I407" s="24"/>
    </row>
    <row r="408" s="9" customFormat="1" customHeight="1" spans="1:9">
      <c r="A408" s="24">
        <v>54</v>
      </c>
      <c r="B408" s="28" t="s">
        <v>325</v>
      </c>
      <c r="C408" s="29" t="s">
        <v>326</v>
      </c>
      <c r="D408" s="24"/>
      <c r="E408" s="28" t="s">
        <v>26</v>
      </c>
      <c r="F408" s="26">
        <v>12.75</v>
      </c>
      <c r="G408" s="24"/>
      <c r="H408" s="27"/>
      <c r="I408" s="24"/>
    </row>
    <row r="409" s="9" customFormat="1" customHeight="1" spans="1:9">
      <c r="A409" s="24">
        <v>55</v>
      </c>
      <c r="B409" s="28" t="s">
        <v>327</v>
      </c>
      <c r="C409" s="30" t="s">
        <v>328</v>
      </c>
      <c r="D409" s="24"/>
      <c r="E409" s="28" t="s">
        <v>118</v>
      </c>
      <c r="F409" s="52">
        <f>3.2*1.02</f>
        <v>3.264</v>
      </c>
      <c r="G409" s="24"/>
      <c r="H409" s="27"/>
      <c r="I409" s="24"/>
    </row>
    <row r="410" s="9" customFormat="1" customHeight="1" spans="1:9">
      <c r="A410" s="24">
        <v>56</v>
      </c>
      <c r="B410" s="28" t="s">
        <v>329</v>
      </c>
      <c r="C410" s="29" t="s">
        <v>330</v>
      </c>
      <c r="D410" s="24"/>
      <c r="E410" s="28" t="s">
        <v>26</v>
      </c>
      <c r="F410" s="26">
        <v>3.2</v>
      </c>
      <c r="G410" s="24"/>
      <c r="H410" s="27"/>
      <c r="I410" s="24"/>
    </row>
    <row r="411" s="9" customFormat="1" customHeight="1" spans="1:9">
      <c r="A411" s="24">
        <v>57</v>
      </c>
      <c r="B411" s="28" t="s">
        <v>331</v>
      </c>
      <c r="C411" s="29" t="s">
        <v>332</v>
      </c>
      <c r="D411" s="24"/>
      <c r="E411" s="28" t="s">
        <v>26</v>
      </c>
      <c r="F411" s="26">
        <v>2.8</v>
      </c>
      <c r="G411" s="24"/>
      <c r="H411" s="27"/>
      <c r="I411" s="24"/>
    </row>
    <row r="412" s="9" customFormat="1" customHeight="1" spans="1:9">
      <c r="A412" s="24">
        <v>58</v>
      </c>
      <c r="B412" s="28" t="s">
        <v>333</v>
      </c>
      <c r="C412" s="29" t="s">
        <v>217</v>
      </c>
      <c r="D412" s="24"/>
      <c r="E412" s="28" t="s">
        <v>26</v>
      </c>
      <c r="F412" s="26">
        <v>1.8</v>
      </c>
      <c r="G412" s="24"/>
      <c r="H412" s="27"/>
      <c r="I412" s="24"/>
    </row>
    <row r="413" s="9" customFormat="1" customHeight="1" spans="1:9">
      <c r="A413" s="24">
        <v>59</v>
      </c>
      <c r="B413" s="28" t="s">
        <v>334</v>
      </c>
      <c r="C413" s="29" t="s">
        <v>335</v>
      </c>
      <c r="D413" s="24"/>
      <c r="E413" s="28" t="s">
        <v>336</v>
      </c>
      <c r="F413" s="26">
        <v>1</v>
      </c>
      <c r="G413" s="24"/>
      <c r="H413" s="27"/>
      <c r="I413" s="24"/>
    </row>
    <row r="414" s="9" customFormat="1" customHeight="1" spans="1:9">
      <c r="A414" s="24">
        <v>60</v>
      </c>
      <c r="B414" s="28" t="s">
        <v>334</v>
      </c>
      <c r="C414" s="29" t="s">
        <v>337</v>
      </c>
      <c r="D414" s="24"/>
      <c r="E414" s="28" t="s">
        <v>336</v>
      </c>
      <c r="F414" s="26">
        <v>1</v>
      </c>
      <c r="G414" s="24"/>
      <c r="H414" s="27"/>
      <c r="I414" s="24"/>
    </row>
    <row r="415" s="9" customFormat="1" customHeight="1" spans="1:9">
      <c r="A415" s="24">
        <v>61</v>
      </c>
      <c r="B415" s="28" t="s">
        <v>120</v>
      </c>
      <c r="C415" s="29" t="s">
        <v>121</v>
      </c>
      <c r="D415" s="24" t="s">
        <v>338</v>
      </c>
      <c r="E415" s="28" t="s">
        <v>26</v>
      </c>
      <c r="F415" s="26">
        <v>13.4</v>
      </c>
      <c r="G415" s="24"/>
      <c r="H415" s="27"/>
      <c r="I415" s="24"/>
    </row>
    <row r="416" s="9" customFormat="1" customHeight="1" spans="1:9">
      <c r="A416" s="24">
        <v>62</v>
      </c>
      <c r="B416" s="28" t="s">
        <v>123</v>
      </c>
      <c r="C416" s="29" t="s">
        <v>121</v>
      </c>
      <c r="D416" s="24" t="s">
        <v>338</v>
      </c>
      <c r="E416" s="28" t="s">
        <v>26</v>
      </c>
      <c r="F416" s="26">
        <v>24.2</v>
      </c>
      <c r="G416" s="24"/>
      <c r="H416" s="27"/>
      <c r="I416" s="24"/>
    </row>
    <row r="417" s="9" customFormat="1" customHeight="1" spans="1:9">
      <c r="A417" s="24">
        <v>63</v>
      </c>
      <c r="B417" s="28" t="s">
        <v>339</v>
      </c>
      <c r="C417" s="29" t="s">
        <v>340</v>
      </c>
      <c r="D417" s="24" t="s">
        <v>126</v>
      </c>
      <c r="E417" s="28" t="s">
        <v>26</v>
      </c>
      <c r="F417" s="26">
        <v>4.6</v>
      </c>
      <c r="G417" s="24"/>
      <c r="H417" s="27"/>
      <c r="I417" s="24"/>
    </row>
    <row r="418" s="9" customFormat="1" customHeight="1" spans="1:9">
      <c r="A418" s="24">
        <v>64</v>
      </c>
      <c r="B418" s="28" t="s">
        <v>341</v>
      </c>
      <c r="C418" s="29" t="s">
        <v>340</v>
      </c>
      <c r="D418" s="24" t="s">
        <v>126</v>
      </c>
      <c r="E418" s="28" t="s">
        <v>26</v>
      </c>
      <c r="F418" s="26">
        <v>1.6</v>
      </c>
      <c r="G418" s="24"/>
      <c r="H418" s="27"/>
      <c r="I418" s="24"/>
    </row>
    <row r="419" s="9" customFormat="1" customHeight="1" spans="1:9">
      <c r="A419" s="24">
        <v>65</v>
      </c>
      <c r="B419" s="28" t="s">
        <v>342</v>
      </c>
      <c r="C419" s="29" t="s">
        <v>343</v>
      </c>
      <c r="D419" s="24" t="s">
        <v>126</v>
      </c>
      <c r="E419" s="28" t="s">
        <v>26</v>
      </c>
      <c r="F419" s="26">
        <v>19.3</v>
      </c>
      <c r="G419" s="24"/>
      <c r="H419" s="27"/>
      <c r="I419" s="24"/>
    </row>
    <row r="420" s="9" customFormat="1" customHeight="1" spans="1:9">
      <c r="A420" s="24">
        <v>66</v>
      </c>
      <c r="B420" s="28" t="s">
        <v>344</v>
      </c>
      <c r="C420" s="29" t="s">
        <v>343</v>
      </c>
      <c r="D420" s="24" t="s">
        <v>126</v>
      </c>
      <c r="E420" s="28" t="s">
        <v>26</v>
      </c>
      <c r="F420" s="26">
        <f>2.2*2</f>
        <v>4.4</v>
      </c>
      <c r="G420" s="24"/>
      <c r="H420" s="27"/>
      <c r="I420" s="24"/>
    </row>
    <row r="421" s="9" customFormat="1" customHeight="1" spans="1:9">
      <c r="A421" s="24">
        <v>67</v>
      </c>
      <c r="B421" s="28" t="s">
        <v>345</v>
      </c>
      <c r="C421" s="30" t="s">
        <v>346</v>
      </c>
      <c r="D421" s="24"/>
      <c r="E421" s="28" t="s">
        <v>77</v>
      </c>
      <c r="F421" s="26">
        <v>1</v>
      </c>
      <c r="G421" s="24"/>
      <c r="H421" s="27"/>
      <c r="I421" s="24"/>
    </row>
    <row r="422" s="9" customFormat="1" customHeight="1" spans="1:9">
      <c r="A422" s="28" t="s">
        <v>61</v>
      </c>
      <c r="B422" s="24"/>
      <c r="C422" s="24"/>
      <c r="D422" s="24"/>
      <c r="E422" s="24"/>
      <c r="F422" s="24"/>
      <c r="G422" s="24"/>
      <c r="H422" s="27"/>
      <c r="I422" s="24"/>
    </row>
    <row r="423" s="9" customFormat="1" customHeight="1" spans="1:9">
      <c r="A423" s="28" t="s">
        <v>494</v>
      </c>
      <c r="B423" s="24"/>
      <c r="C423" s="25"/>
      <c r="D423" s="24"/>
      <c r="E423" s="24"/>
      <c r="F423" s="26"/>
      <c r="G423" s="24"/>
      <c r="H423" s="27"/>
      <c r="I423" s="24"/>
    </row>
    <row r="424" s="2" customFormat="1" customHeight="1" spans="1:9">
      <c r="A424" s="28">
        <v>1</v>
      </c>
      <c r="B424" s="28" t="s">
        <v>15</v>
      </c>
      <c r="C424" s="29" t="s">
        <v>12</v>
      </c>
      <c r="D424" s="24"/>
      <c r="E424" s="28" t="s">
        <v>77</v>
      </c>
      <c r="F424" s="26">
        <v>2</v>
      </c>
      <c r="G424" s="24"/>
      <c r="H424" s="27"/>
      <c r="I424" s="24"/>
    </row>
    <row r="425" s="2" customFormat="1" customHeight="1" spans="1:9">
      <c r="A425" s="28">
        <v>2</v>
      </c>
      <c r="B425" s="28" t="s">
        <v>352</v>
      </c>
      <c r="C425" s="29" t="s">
        <v>12</v>
      </c>
      <c r="D425" s="24"/>
      <c r="E425" s="28" t="s">
        <v>13</v>
      </c>
      <c r="F425" s="26">
        <v>17.822</v>
      </c>
      <c r="G425" s="24"/>
      <c r="H425" s="27"/>
      <c r="I425" s="24"/>
    </row>
    <row r="426" s="2" customFormat="1" customHeight="1" spans="1:9">
      <c r="A426" s="28">
        <v>3</v>
      </c>
      <c r="B426" s="28" t="s">
        <v>353</v>
      </c>
      <c r="C426" s="29" t="s">
        <v>12</v>
      </c>
      <c r="D426" s="24"/>
      <c r="E426" s="28" t="s">
        <v>13</v>
      </c>
      <c r="F426" s="26">
        <f>17.18*3.2</f>
        <v>54.976</v>
      </c>
      <c r="G426" s="24"/>
      <c r="H426" s="27"/>
      <c r="I426" s="24"/>
    </row>
    <row r="427" s="2" customFormat="1" customHeight="1" spans="1:9">
      <c r="A427" s="28">
        <v>4</v>
      </c>
      <c r="B427" s="28" t="s">
        <v>191</v>
      </c>
      <c r="C427" s="29" t="s">
        <v>12</v>
      </c>
      <c r="D427" s="24"/>
      <c r="E427" s="28" t="s">
        <v>26</v>
      </c>
      <c r="F427" s="26">
        <v>17.18</v>
      </c>
      <c r="G427" s="24"/>
      <c r="H427" s="27"/>
      <c r="I427" s="24"/>
    </row>
    <row r="428" s="2" customFormat="1" customHeight="1" spans="1:9">
      <c r="A428" s="28">
        <v>5</v>
      </c>
      <c r="B428" s="28" t="s">
        <v>355</v>
      </c>
      <c r="C428" s="29" t="s">
        <v>12</v>
      </c>
      <c r="D428" s="24"/>
      <c r="E428" s="28" t="s">
        <v>13</v>
      </c>
      <c r="F428" s="26">
        <v>17.822</v>
      </c>
      <c r="G428" s="24"/>
      <c r="H428" s="27"/>
      <c r="I428" s="24"/>
    </row>
    <row r="429" s="9" customFormat="1" customHeight="1" spans="1:9">
      <c r="A429" s="28">
        <v>6</v>
      </c>
      <c r="B429" s="24" t="s">
        <v>189</v>
      </c>
      <c r="C429" s="29" t="s">
        <v>12</v>
      </c>
      <c r="D429" s="24"/>
      <c r="E429" s="24" t="s">
        <v>77</v>
      </c>
      <c r="F429" s="26">
        <v>1</v>
      </c>
      <c r="G429" s="24"/>
      <c r="H429" s="27"/>
      <c r="I429" s="24"/>
    </row>
    <row r="430" s="9" customFormat="1" customHeight="1" spans="1:9">
      <c r="A430" s="28">
        <v>7</v>
      </c>
      <c r="B430" s="24" t="s">
        <v>480</v>
      </c>
      <c r="C430" s="29" t="s">
        <v>12</v>
      </c>
      <c r="D430" s="24"/>
      <c r="E430" s="24" t="s">
        <v>336</v>
      </c>
      <c r="F430" s="26">
        <v>0.762</v>
      </c>
      <c r="G430" s="24"/>
      <c r="H430" s="27"/>
      <c r="I430" s="24"/>
    </row>
    <row r="431" s="9" customFormat="1" customHeight="1" spans="1:9">
      <c r="A431" s="28">
        <v>8</v>
      </c>
      <c r="B431" s="24" t="s">
        <v>481</v>
      </c>
      <c r="C431" s="29" t="s">
        <v>12</v>
      </c>
      <c r="D431" s="24"/>
      <c r="E431" s="24" t="s">
        <v>50</v>
      </c>
      <c r="F431" s="26">
        <v>2</v>
      </c>
      <c r="G431" s="24"/>
      <c r="H431" s="27"/>
      <c r="I431" s="24"/>
    </row>
    <row r="432" s="9" customFormat="1" customHeight="1" spans="1:9">
      <c r="A432" s="28">
        <v>9</v>
      </c>
      <c r="B432" s="24" t="s">
        <v>263</v>
      </c>
      <c r="C432" s="29" t="s">
        <v>12</v>
      </c>
      <c r="D432" s="24"/>
      <c r="E432" s="24" t="s">
        <v>77</v>
      </c>
      <c r="F432" s="26">
        <v>1</v>
      </c>
      <c r="G432" s="24"/>
      <c r="H432" s="27"/>
      <c r="I432" s="24"/>
    </row>
    <row r="433" s="9" customFormat="1" customHeight="1" spans="1:9">
      <c r="A433" s="28">
        <v>10</v>
      </c>
      <c r="B433" s="24" t="s">
        <v>482</v>
      </c>
      <c r="C433" s="29" t="s">
        <v>12</v>
      </c>
      <c r="D433" s="24"/>
      <c r="E433" s="24" t="s">
        <v>77</v>
      </c>
      <c r="F433" s="26">
        <v>1</v>
      </c>
      <c r="G433" s="24"/>
      <c r="H433" s="27"/>
      <c r="I433" s="24"/>
    </row>
    <row r="434" s="9" customFormat="1" customHeight="1" spans="1:14">
      <c r="A434" s="28">
        <v>11</v>
      </c>
      <c r="B434" s="24" t="s">
        <v>485</v>
      </c>
      <c r="C434" s="25" t="s">
        <v>486</v>
      </c>
      <c r="D434" s="24"/>
      <c r="E434" s="24" t="s">
        <v>16</v>
      </c>
      <c r="F434" s="26">
        <v>1</v>
      </c>
      <c r="G434" s="24"/>
      <c r="H434" s="27"/>
      <c r="I434" s="24"/>
      <c r="J434" s="98"/>
      <c r="K434" s="98"/>
      <c r="L434" s="98"/>
      <c r="M434" s="98"/>
      <c r="N434" s="98"/>
    </row>
    <row r="435" s="4" customFormat="1" customHeight="1" spans="1:9">
      <c r="A435" s="28">
        <v>12</v>
      </c>
      <c r="B435" s="37" t="s">
        <v>40</v>
      </c>
      <c r="C435" s="30" t="s">
        <v>368</v>
      </c>
      <c r="D435" s="45"/>
      <c r="E435" s="95" t="s">
        <v>118</v>
      </c>
      <c r="F435" s="26">
        <v>17.82</v>
      </c>
      <c r="G435" s="47"/>
      <c r="H435" s="47"/>
      <c r="I435" s="45"/>
    </row>
    <row r="436" s="3" customFormat="1" customHeight="1" spans="1:9">
      <c r="A436" s="28">
        <v>13</v>
      </c>
      <c r="B436" s="37" t="s">
        <v>369</v>
      </c>
      <c r="C436" s="34" t="s">
        <v>370</v>
      </c>
      <c r="D436" s="29" t="s">
        <v>39</v>
      </c>
      <c r="E436" s="48" t="s">
        <v>118</v>
      </c>
      <c r="F436" s="26">
        <v>17.82</v>
      </c>
      <c r="G436" s="40"/>
      <c r="H436" s="39"/>
      <c r="I436" s="62"/>
    </row>
    <row r="437" s="3" customFormat="1" customHeight="1" spans="1:9">
      <c r="A437" s="28">
        <v>14</v>
      </c>
      <c r="B437" s="37" t="s">
        <v>371</v>
      </c>
      <c r="C437" s="34" t="s">
        <v>372</v>
      </c>
      <c r="D437" s="29" t="s">
        <v>39</v>
      </c>
      <c r="E437" s="48" t="s">
        <v>118</v>
      </c>
      <c r="F437" s="26">
        <v>17.82</v>
      </c>
      <c r="G437" s="40"/>
      <c r="H437" s="39"/>
      <c r="I437" s="62"/>
    </row>
    <row r="438" s="5" customFormat="1" customHeight="1" spans="1:9">
      <c r="A438" s="28">
        <v>15</v>
      </c>
      <c r="B438" s="42" t="s">
        <v>35</v>
      </c>
      <c r="C438" s="94" t="s">
        <v>36</v>
      </c>
      <c r="D438" s="53"/>
      <c r="E438" s="53" t="s">
        <v>13</v>
      </c>
      <c r="F438" s="54">
        <v>54.976</v>
      </c>
      <c r="G438" s="27"/>
      <c r="H438" s="27"/>
      <c r="I438" s="77"/>
    </row>
    <row r="439" s="5" customFormat="1" customHeight="1" spans="1:9">
      <c r="A439" s="28">
        <v>16</v>
      </c>
      <c r="B439" s="28" t="s">
        <v>37</v>
      </c>
      <c r="C439" s="34" t="s">
        <v>370</v>
      </c>
      <c r="D439" s="29" t="s">
        <v>39</v>
      </c>
      <c r="E439" s="53" t="s">
        <v>13</v>
      </c>
      <c r="F439" s="54">
        <v>54.976</v>
      </c>
      <c r="G439" s="27"/>
      <c r="H439" s="27"/>
      <c r="I439" s="77"/>
    </row>
    <row r="440" s="5" customFormat="1" customHeight="1" spans="1:9">
      <c r="A440" s="28">
        <v>17</v>
      </c>
      <c r="B440" s="34" t="s">
        <v>38</v>
      </c>
      <c r="C440" s="34" t="s">
        <v>372</v>
      </c>
      <c r="D440" s="94" t="s">
        <v>39</v>
      </c>
      <c r="E440" s="53" t="s">
        <v>13</v>
      </c>
      <c r="F440" s="54">
        <v>54.976</v>
      </c>
      <c r="G440" s="27"/>
      <c r="H440" s="27"/>
      <c r="I440" s="77"/>
    </row>
    <row r="441" s="5" customFormat="1" customHeight="1" spans="1:9">
      <c r="A441" s="28">
        <v>18</v>
      </c>
      <c r="B441" s="34" t="s">
        <v>495</v>
      </c>
      <c r="C441" s="29"/>
      <c r="D441" s="94"/>
      <c r="E441" s="53" t="s">
        <v>13</v>
      </c>
      <c r="F441" s="54">
        <v>19.23</v>
      </c>
      <c r="G441" s="27"/>
      <c r="H441" s="27"/>
      <c r="I441" s="77"/>
    </row>
    <row r="442" s="5" customFormat="1" customHeight="1" spans="1:9">
      <c r="A442" s="28">
        <v>19</v>
      </c>
      <c r="B442" s="34" t="s">
        <v>496</v>
      </c>
      <c r="C442" s="30" t="s">
        <v>497</v>
      </c>
      <c r="D442" s="94"/>
      <c r="E442" s="53" t="s">
        <v>13</v>
      </c>
      <c r="F442" s="54">
        <v>19.23</v>
      </c>
      <c r="G442" s="27"/>
      <c r="H442" s="27"/>
      <c r="I442" s="77"/>
    </row>
    <row r="443" s="5" customFormat="1" customHeight="1" spans="1:9">
      <c r="A443" s="28">
        <v>20</v>
      </c>
      <c r="B443" s="34" t="s">
        <v>498</v>
      </c>
      <c r="C443" s="29" t="s">
        <v>409</v>
      </c>
      <c r="D443" s="94"/>
      <c r="E443" s="53" t="s">
        <v>13</v>
      </c>
      <c r="F443" s="54">
        <v>19.23</v>
      </c>
      <c r="G443" s="27"/>
      <c r="H443" s="27"/>
      <c r="I443" s="77"/>
    </row>
    <row r="444" s="5" customFormat="1" customHeight="1" spans="1:9">
      <c r="A444" s="28">
        <v>21</v>
      </c>
      <c r="B444" s="34" t="s">
        <v>499</v>
      </c>
      <c r="C444" s="29" t="s">
        <v>409</v>
      </c>
      <c r="D444" s="94"/>
      <c r="E444" s="53" t="s">
        <v>13</v>
      </c>
      <c r="F444" s="54">
        <v>16.47</v>
      </c>
      <c r="G444" s="27"/>
      <c r="H444" s="27"/>
      <c r="I444" s="77"/>
    </row>
    <row r="445" s="5" customFormat="1" customHeight="1" spans="1:9">
      <c r="A445" s="28">
        <v>22</v>
      </c>
      <c r="B445" s="34" t="s">
        <v>500</v>
      </c>
      <c r="C445" s="29" t="s">
        <v>409</v>
      </c>
      <c r="D445" s="94"/>
      <c r="E445" s="53" t="s">
        <v>50</v>
      </c>
      <c r="F445" s="54">
        <v>27</v>
      </c>
      <c r="G445" s="27"/>
      <c r="H445" s="27"/>
      <c r="I445" s="77"/>
    </row>
    <row r="446" s="5" customFormat="1" customHeight="1" spans="1:9">
      <c r="A446" s="28">
        <v>23</v>
      </c>
      <c r="B446" s="34" t="s">
        <v>501</v>
      </c>
      <c r="C446" s="29" t="s">
        <v>409</v>
      </c>
      <c r="D446" s="94"/>
      <c r="E446" s="53" t="s">
        <v>50</v>
      </c>
      <c r="F446" s="54">
        <v>4</v>
      </c>
      <c r="G446" s="27"/>
      <c r="H446" s="27"/>
      <c r="I446" s="77"/>
    </row>
    <row r="447" s="5" customFormat="1" customHeight="1" spans="1:9">
      <c r="A447" s="28">
        <v>24</v>
      </c>
      <c r="B447" s="34" t="s">
        <v>502</v>
      </c>
      <c r="C447" s="29" t="s">
        <v>409</v>
      </c>
      <c r="D447" s="94"/>
      <c r="E447" s="53" t="s">
        <v>50</v>
      </c>
      <c r="F447" s="54">
        <v>92</v>
      </c>
      <c r="G447" s="27"/>
      <c r="H447" s="27"/>
      <c r="I447" s="77"/>
    </row>
    <row r="448" s="5" customFormat="1" customHeight="1" spans="1:9">
      <c r="A448" s="28">
        <v>25</v>
      </c>
      <c r="B448" s="34" t="s">
        <v>503</v>
      </c>
      <c r="C448" s="29" t="s">
        <v>409</v>
      </c>
      <c r="D448" s="94"/>
      <c r="E448" s="53" t="s">
        <v>50</v>
      </c>
      <c r="F448" s="54">
        <v>1</v>
      </c>
      <c r="G448" s="27"/>
      <c r="H448" s="27"/>
      <c r="I448" s="77"/>
    </row>
    <row r="449" s="5" customFormat="1" customHeight="1" spans="1:9">
      <c r="A449" s="28">
        <v>26</v>
      </c>
      <c r="B449" s="34" t="s">
        <v>504</v>
      </c>
      <c r="C449" s="29" t="s">
        <v>505</v>
      </c>
      <c r="D449" s="94"/>
      <c r="E449" s="53" t="s">
        <v>50</v>
      </c>
      <c r="F449" s="54">
        <v>8</v>
      </c>
      <c r="G449" s="27"/>
      <c r="H449" s="27"/>
      <c r="I449" s="77"/>
    </row>
    <row r="450" s="5" customFormat="1" customHeight="1" spans="1:9">
      <c r="A450" s="28">
        <v>27</v>
      </c>
      <c r="B450" s="48" t="s">
        <v>398</v>
      </c>
      <c r="C450" s="65" t="s">
        <v>128</v>
      </c>
      <c r="D450" s="28" t="s">
        <v>311</v>
      </c>
      <c r="E450" s="40" t="s">
        <v>50</v>
      </c>
      <c r="F450" s="40">
        <v>6</v>
      </c>
      <c r="G450" s="27"/>
      <c r="H450" s="47"/>
      <c r="I450" s="77"/>
    </row>
    <row r="451" s="89" customFormat="1" customHeight="1" spans="1:9">
      <c r="A451" s="28">
        <v>28</v>
      </c>
      <c r="B451" s="37" t="s">
        <v>54</v>
      </c>
      <c r="C451" s="65" t="s">
        <v>128</v>
      </c>
      <c r="D451" s="28" t="s">
        <v>311</v>
      </c>
      <c r="E451" s="75" t="s">
        <v>50</v>
      </c>
      <c r="F451" s="54">
        <v>1</v>
      </c>
      <c r="G451" s="53"/>
      <c r="H451" s="48"/>
      <c r="I451" s="24"/>
    </row>
    <row r="452" s="8" customFormat="1" customHeight="1" spans="1:9">
      <c r="A452" s="28">
        <v>29</v>
      </c>
      <c r="B452" s="34" t="s">
        <v>407</v>
      </c>
      <c r="C452" s="29" t="s">
        <v>506</v>
      </c>
      <c r="D452" s="94" t="s">
        <v>283</v>
      </c>
      <c r="E452" s="50" t="s">
        <v>13</v>
      </c>
      <c r="F452" s="26">
        <v>17.82</v>
      </c>
      <c r="G452" s="27"/>
      <c r="H452" s="27"/>
      <c r="I452" s="77"/>
    </row>
    <row r="453" s="8" customFormat="1" customHeight="1" spans="1:9">
      <c r="A453" s="28">
        <v>30</v>
      </c>
      <c r="B453" s="34" t="s">
        <v>294</v>
      </c>
      <c r="C453" s="29" t="s">
        <v>282</v>
      </c>
      <c r="D453" s="94" t="s">
        <v>283</v>
      </c>
      <c r="E453" s="50" t="s">
        <v>26</v>
      </c>
      <c r="F453" s="54">
        <v>17.18</v>
      </c>
      <c r="G453" s="27"/>
      <c r="H453" s="27"/>
      <c r="I453" s="77"/>
    </row>
    <row r="454" s="8" customFormat="1" customHeight="1" spans="1:9">
      <c r="A454" s="28">
        <v>31</v>
      </c>
      <c r="B454" s="34" t="s">
        <v>411</v>
      </c>
      <c r="C454" s="29"/>
      <c r="D454" s="94"/>
      <c r="E454" s="53" t="s">
        <v>13</v>
      </c>
      <c r="F454" s="26">
        <v>17.82</v>
      </c>
      <c r="G454" s="27"/>
      <c r="H454" s="27"/>
      <c r="I454" s="77"/>
    </row>
    <row r="455" s="4" customFormat="1" customHeight="1" spans="1:9">
      <c r="A455" s="28">
        <v>32</v>
      </c>
      <c r="B455" s="50" t="s">
        <v>148</v>
      </c>
      <c r="C455" s="65" t="s">
        <v>128</v>
      </c>
      <c r="D455" s="28" t="s">
        <v>311</v>
      </c>
      <c r="E455" s="24" t="s">
        <v>50</v>
      </c>
      <c r="F455" s="27">
        <v>1</v>
      </c>
      <c r="G455" s="29"/>
      <c r="H455" s="27"/>
      <c r="I455" s="45"/>
    </row>
    <row r="456" s="8" customFormat="1" customHeight="1" spans="1:9">
      <c r="A456" s="28">
        <v>33</v>
      </c>
      <c r="B456" s="34" t="s">
        <v>488</v>
      </c>
      <c r="C456" s="65" t="s">
        <v>128</v>
      </c>
      <c r="D456" s="28" t="s">
        <v>311</v>
      </c>
      <c r="E456" s="53" t="s">
        <v>50</v>
      </c>
      <c r="F456" s="54">
        <v>2</v>
      </c>
      <c r="G456" s="27"/>
      <c r="H456" s="27"/>
      <c r="I456" s="77"/>
    </row>
    <row r="457" s="8" customFormat="1" customHeight="1" spans="1:9">
      <c r="A457" s="28">
        <v>34</v>
      </c>
      <c r="B457" s="34" t="s">
        <v>489</v>
      </c>
      <c r="C457" s="29"/>
      <c r="D457" s="94"/>
      <c r="E457" s="50" t="s">
        <v>13</v>
      </c>
      <c r="F457" s="54">
        <v>0.348</v>
      </c>
      <c r="G457" s="27"/>
      <c r="H457" s="27"/>
      <c r="I457" s="77"/>
    </row>
    <row r="458" s="8" customFormat="1" customHeight="1" spans="1:9">
      <c r="A458" s="28">
        <v>35</v>
      </c>
      <c r="B458" s="34" t="s">
        <v>204</v>
      </c>
      <c r="C458" s="29" t="s">
        <v>409</v>
      </c>
      <c r="D458" s="94"/>
      <c r="E458" s="53" t="s">
        <v>190</v>
      </c>
      <c r="F458" s="54">
        <v>1</v>
      </c>
      <c r="G458" s="27"/>
      <c r="H458" s="27"/>
      <c r="I458" s="77"/>
    </row>
    <row r="459" s="8" customFormat="1" customHeight="1" spans="1:9">
      <c r="A459" s="28">
        <v>36</v>
      </c>
      <c r="B459" s="34" t="s">
        <v>490</v>
      </c>
      <c r="C459" s="30" t="s">
        <v>491</v>
      </c>
      <c r="D459" s="94" t="s">
        <v>217</v>
      </c>
      <c r="E459" s="75" t="s">
        <v>336</v>
      </c>
      <c r="F459" s="54">
        <v>1</v>
      </c>
      <c r="G459" s="27"/>
      <c r="H459" s="27"/>
      <c r="I459" s="77"/>
    </row>
    <row r="460" s="9" customFormat="1" customHeight="1" spans="1:9">
      <c r="A460" s="28">
        <v>37</v>
      </c>
      <c r="B460" s="49" t="s">
        <v>463</v>
      </c>
      <c r="C460" s="50" t="s">
        <v>217</v>
      </c>
      <c r="D460" s="50"/>
      <c r="E460" s="24" t="s">
        <v>336</v>
      </c>
      <c r="F460" s="27">
        <v>1</v>
      </c>
      <c r="G460" s="29"/>
      <c r="H460" s="27"/>
      <c r="I460" s="24"/>
    </row>
    <row r="461" s="9" customFormat="1" customHeight="1" spans="1:9">
      <c r="A461" s="28">
        <v>38</v>
      </c>
      <c r="B461" s="49" t="s">
        <v>412</v>
      </c>
      <c r="C461" s="50" t="s">
        <v>12</v>
      </c>
      <c r="D461" s="50"/>
      <c r="E461" s="24" t="s">
        <v>16</v>
      </c>
      <c r="F461" s="27">
        <v>1</v>
      </c>
      <c r="G461" s="29"/>
      <c r="H461" s="27"/>
      <c r="I461" s="24"/>
    </row>
    <row r="462" s="1" customFormat="1" customHeight="1" spans="1:9">
      <c r="A462" s="28">
        <v>39</v>
      </c>
      <c r="B462" s="59" t="s">
        <v>120</v>
      </c>
      <c r="C462" s="59" t="s">
        <v>415</v>
      </c>
      <c r="D462" s="24" t="s">
        <v>338</v>
      </c>
      <c r="E462" s="59" t="s">
        <v>26</v>
      </c>
      <c r="F462" s="60">
        <v>6.2</v>
      </c>
      <c r="G462" s="60"/>
      <c r="H462" s="60"/>
      <c r="I462" s="36"/>
    </row>
    <row r="463" s="1" customFormat="1" customHeight="1" spans="1:9">
      <c r="A463" s="28">
        <v>40</v>
      </c>
      <c r="B463" s="59" t="s">
        <v>123</v>
      </c>
      <c r="C463" s="59" t="s">
        <v>415</v>
      </c>
      <c r="D463" s="24" t="s">
        <v>338</v>
      </c>
      <c r="E463" s="59" t="s">
        <v>26</v>
      </c>
      <c r="F463" s="60">
        <f>7.85*2</f>
        <v>15.7</v>
      </c>
      <c r="G463" s="60"/>
      <c r="H463" s="60"/>
      <c r="I463" s="36"/>
    </row>
    <row r="464" s="9" customFormat="1" customHeight="1" spans="1:9">
      <c r="A464" s="28">
        <v>41</v>
      </c>
      <c r="B464" s="28" t="s">
        <v>323</v>
      </c>
      <c r="C464" s="29" t="s">
        <v>324</v>
      </c>
      <c r="D464" s="24"/>
      <c r="E464" s="28" t="s">
        <v>26</v>
      </c>
      <c r="F464" s="27">
        <f>8.5+2.3*3</f>
        <v>15.4</v>
      </c>
      <c r="G464" s="24"/>
      <c r="H464" s="27"/>
      <c r="I464" s="24"/>
    </row>
    <row r="465" s="9" customFormat="1" customHeight="1" spans="1:9">
      <c r="A465" s="28" t="s">
        <v>61</v>
      </c>
      <c r="B465" s="28"/>
      <c r="C465" s="28"/>
      <c r="D465" s="28"/>
      <c r="E465" s="28"/>
      <c r="F465" s="28"/>
      <c r="G465" s="28"/>
      <c r="H465" s="27"/>
      <c r="I465" s="24"/>
    </row>
    <row r="466" s="9" customFormat="1" customHeight="1" spans="1:9">
      <c r="A466" s="28" t="s">
        <v>507</v>
      </c>
      <c r="B466" s="24"/>
      <c r="C466" s="25"/>
      <c r="D466" s="24"/>
      <c r="E466" s="24"/>
      <c r="F466" s="26"/>
      <c r="G466" s="24"/>
      <c r="H466" s="27"/>
      <c r="I466" s="24"/>
    </row>
    <row r="467" s="9" customFormat="1" customHeight="1" spans="1:9">
      <c r="A467" s="28">
        <v>1</v>
      </c>
      <c r="B467" s="28" t="s">
        <v>508</v>
      </c>
      <c r="C467" s="30" t="s">
        <v>509</v>
      </c>
      <c r="D467" s="24"/>
      <c r="E467" s="50" t="s">
        <v>13</v>
      </c>
      <c r="F467" s="26">
        <v>380</v>
      </c>
      <c r="G467" s="24"/>
      <c r="H467" s="27"/>
      <c r="I467" s="24"/>
    </row>
    <row r="468" s="9" customFormat="1" customHeight="1" spans="1:9">
      <c r="A468" s="28">
        <v>2</v>
      </c>
      <c r="B468" s="28" t="s">
        <v>510</v>
      </c>
      <c r="C468" s="30" t="s">
        <v>511</v>
      </c>
      <c r="D468" s="24"/>
      <c r="E468" s="50" t="s">
        <v>13</v>
      </c>
      <c r="F468" s="26">
        <v>380</v>
      </c>
      <c r="G468" s="24"/>
      <c r="H468" s="27"/>
      <c r="I468" s="24"/>
    </row>
    <row r="469" s="9" customFormat="1" customHeight="1" spans="1:9">
      <c r="A469" s="28">
        <v>3</v>
      </c>
      <c r="B469" s="28" t="s">
        <v>512</v>
      </c>
      <c r="C469" s="30" t="s">
        <v>513</v>
      </c>
      <c r="D469" s="24"/>
      <c r="E469" s="50" t="s">
        <v>13</v>
      </c>
      <c r="F469" s="26">
        <v>380</v>
      </c>
      <c r="G469" s="24"/>
      <c r="H469" s="27"/>
      <c r="I469" s="24"/>
    </row>
    <row r="470" s="9" customFormat="1" customHeight="1" spans="1:9">
      <c r="A470" s="28">
        <v>4</v>
      </c>
      <c r="B470" s="28" t="s">
        <v>514</v>
      </c>
      <c r="C470" s="30" t="s">
        <v>515</v>
      </c>
      <c r="D470" s="24"/>
      <c r="E470" s="50" t="s">
        <v>13</v>
      </c>
      <c r="F470" s="26">
        <v>380</v>
      </c>
      <c r="G470" s="24"/>
      <c r="H470" s="27"/>
      <c r="I470" s="24"/>
    </row>
    <row r="471" s="9" customFormat="1" customHeight="1" spans="1:9">
      <c r="A471" s="28">
        <v>5</v>
      </c>
      <c r="B471" s="28" t="s">
        <v>516</v>
      </c>
      <c r="C471" s="30" t="s">
        <v>517</v>
      </c>
      <c r="D471" s="24"/>
      <c r="E471" s="50" t="s">
        <v>13</v>
      </c>
      <c r="F471" s="26">
        <v>380</v>
      </c>
      <c r="G471" s="24"/>
      <c r="H471" s="27"/>
      <c r="I471" s="24"/>
    </row>
    <row r="472" s="9" customFormat="1" customHeight="1" spans="1:9">
      <c r="A472" s="28">
        <v>6</v>
      </c>
      <c r="B472" s="28" t="s">
        <v>518</v>
      </c>
      <c r="C472" s="30" t="s">
        <v>519</v>
      </c>
      <c r="D472" s="24"/>
      <c r="E472" s="50" t="s">
        <v>13</v>
      </c>
      <c r="F472" s="26">
        <v>380</v>
      </c>
      <c r="G472" s="24"/>
      <c r="H472" s="27"/>
      <c r="I472" s="24"/>
    </row>
    <row r="473" s="9" customFormat="1" customHeight="1" spans="1:9">
      <c r="A473" s="28">
        <v>7</v>
      </c>
      <c r="B473" s="28" t="s">
        <v>520</v>
      </c>
      <c r="C473" s="30" t="s">
        <v>521</v>
      </c>
      <c r="D473" s="24"/>
      <c r="E473" s="28" t="s">
        <v>141</v>
      </c>
      <c r="F473" s="26">
        <f>(3.2*7+(50+10+2.4*2)*2)*1.2</f>
        <v>182.4</v>
      </c>
      <c r="G473" s="24"/>
      <c r="H473" s="27"/>
      <c r="I473" s="24"/>
    </row>
    <row r="474" s="9" customFormat="1" customHeight="1" spans="1:9">
      <c r="A474" s="28">
        <v>8</v>
      </c>
      <c r="B474" s="28" t="s">
        <v>522</v>
      </c>
      <c r="C474" s="30" t="s">
        <v>521</v>
      </c>
      <c r="D474" s="24"/>
      <c r="E474" s="28" t="s">
        <v>141</v>
      </c>
      <c r="F474" s="26">
        <f>55</f>
        <v>55</v>
      </c>
      <c r="G474" s="24"/>
      <c r="H474" s="27"/>
      <c r="I474" s="24"/>
    </row>
    <row r="475" s="9" customFormat="1" customHeight="1" spans="1:9">
      <c r="A475" s="28">
        <v>9</v>
      </c>
      <c r="B475" s="28" t="s">
        <v>523</v>
      </c>
      <c r="C475" s="30" t="s">
        <v>521</v>
      </c>
      <c r="D475" s="24"/>
      <c r="E475" s="28" t="s">
        <v>141</v>
      </c>
      <c r="F475" s="26">
        <v>55</v>
      </c>
      <c r="G475" s="24"/>
      <c r="H475" s="27"/>
      <c r="I475" s="24"/>
    </row>
    <row r="476" s="9" customFormat="1" customHeight="1" spans="1:9">
      <c r="A476" s="28">
        <v>10</v>
      </c>
      <c r="B476" s="28" t="s">
        <v>524</v>
      </c>
      <c r="C476" s="30" t="s">
        <v>521</v>
      </c>
      <c r="D476" s="24"/>
      <c r="E476" s="28" t="s">
        <v>141</v>
      </c>
      <c r="F476" s="26">
        <v>26</v>
      </c>
      <c r="G476" s="24"/>
      <c r="H476" s="27"/>
      <c r="I476" s="24"/>
    </row>
    <row r="477" s="9" customFormat="1" customHeight="1" spans="1:9">
      <c r="A477" s="28">
        <v>11</v>
      </c>
      <c r="B477" s="28" t="s">
        <v>525</v>
      </c>
      <c r="C477" s="30" t="s">
        <v>526</v>
      </c>
      <c r="D477" s="24"/>
      <c r="E477" s="28" t="s">
        <v>50</v>
      </c>
      <c r="F477" s="26">
        <v>1</v>
      </c>
      <c r="G477" s="24"/>
      <c r="H477" s="27"/>
      <c r="I477" s="24"/>
    </row>
    <row r="478" s="9" customFormat="1" customHeight="1" spans="1:9">
      <c r="A478" s="28">
        <v>12</v>
      </c>
      <c r="B478" s="28" t="s">
        <v>527</v>
      </c>
      <c r="C478" s="30" t="s">
        <v>528</v>
      </c>
      <c r="D478" s="24"/>
      <c r="E478" s="28" t="s">
        <v>141</v>
      </c>
      <c r="F478" s="52">
        <f>136+23*1.5</f>
        <v>170.5</v>
      </c>
      <c r="G478" s="24"/>
      <c r="H478" s="27"/>
      <c r="I478" s="24"/>
    </row>
    <row r="479" s="9" customFormat="1" customHeight="1" spans="1:9">
      <c r="A479" s="28">
        <v>13</v>
      </c>
      <c r="B479" s="28" t="s">
        <v>529</v>
      </c>
      <c r="C479" s="30" t="s">
        <v>528</v>
      </c>
      <c r="D479" s="24"/>
      <c r="E479" s="28" t="s">
        <v>141</v>
      </c>
      <c r="F479" s="26">
        <f>23*3.2*7</f>
        <v>515.2</v>
      </c>
      <c r="G479" s="24"/>
      <c r="H479" s="27"/>
      <c r="I479" s="24"/>
    </row>
    <row r="480" s="9" customFormat="1" customHeight="1" spans="1:9">
      <c r="A480" s="28">
        <v>14</v>
      </c>
      <c r="B480" s="28" t="s">
        <v>530</v>
      </c>
      <c r="C480" s="25" t="s">
        <v>531</v>
      </c>
      <c r="D480" s="24"/>
      <c r="E480" s="28" t="s">
        <v>141</v>
      </c>
      <c r="F480" s="26">
        <v>65</v>
      </c>
      <c r="G480" s="24"/>
      <c r="H480" s="27"/>
      <c r="I480" s="24"/>
    </row>
    <row r="481" s="9" customFormat="1" customHeight="1" spans="1:9">
      <c r="A481" s="28">
        <v>15</v>
      </c>
      <c r="B481" s="28" t="s">
        <v>532</v>
      </c>
      <c r="C481" s="25" t="s">
        <v>531</v>
      </c>
      <c r="D481" s="24"/>
      <c r="E481" s="28" t="s">
        <v>141</v>
      </c>
      <c r="F481" s="26">
        <f>1.5*23+23*(3.2*3)</f>
        <v>255.3</v>
      </c>
      <c r="G481" s="24"/>
      <c r="H481" s="27"/>
      <c r="I481" s="24"/>
    </row>
    <row r="482" s="9" customFormat="1" customHeight="1" spans="1:9">
      <c r="A482" s="28">
        <v>16</v>
      </c>
      <c r="B482" s="28" t="s">
        <v>533</v>
      </c>
      <c r="C482" s="25" t="s">
        <v>531</v>
      </c>
      <c r="D482" s="24"/>
      <c r="E482" s="28" t="s">
        <v>141</v>
      </c>
      <c r="F482" s="26">
        <f>23*3.2*3</f>
        <v>220.8</v>
      </c>
      <c r="G482" s="24"/>
      <c r="H482" s="27"/>
      <c r="I482" s="24"/>
    </row>
    <row r="483" s="9" customFormat="1" customHeight="1" spans="1:9">
      <c r="A483" s="28">
        <v>17</v>
      </c>
      <c r="B483" s="28" t="s">
        <v>534</v>
      </c>
      <c r="C483" s="25" t="s">
        <v>531</v>
      </c>
      <c r="D483" s="24"/>
      <c r="E483" s="28" t="s">
        <v>141</v>
      </c>
      <c r="F483" s="26">
        <f>3.2*23</f>
        <v>73.6</v>
      </c>
      <c r="G483" s="24"/>
      <c r="H483" s="27"/>
      <c r="I483" s="24"/>
    </row>
    <row r="484" s="9" customFormat="1" customHeight="1" spans="1:9">
      <c r="A484" s="28">
        <v>18</v>
      </c>
      <c r="B484" s="28" t="s">
        <v>535</v>
      </c>
      <c r="C484" s="30" t="s">
        <v>536</v>
      </c>
      <c r="D484" s="24"/>
      <c r="E484" s="28" t="s">
        <v>141</v>
      </c>
      <c r="F484" s="26">
        <f>3.2*23*6+1.5*23</f>
        <v>476.1</v>
      </c>
      <c r="G484" s="24"/>
      <c r="H484" s="27"/>
      <c r="I484" s="24"/>
    </row>
    <row r="485" s="9" customFormat="1" customHeight="1" spans="1:9">
      <c r="A485" s="28">
        <v>19</v>
      </c>
      <c r="B485" s="28" t="s">
        <v>123</v>
      </c>
      <c r="C485" s="30" t="s">
        <v>537</v>
      </c>
      <c r="D485" s="24" t="s">
        <v>338</v>
      </c>
      <c r="E485" s="28" t="s">
        <v>141</v>
      </c>
      <c r="F485" s="26">
        <f>544.838+717.08+820.28+903.48+936.68+1069.88+1153.08</f>
        <v>6145.318</v>
      </c>
      <c r="G485" s="24"/>
      <c r="H485" s="27"/>
      <c r="I485" s="24"/>
    </row>
    <row r="486" s="9" customFormat="1" customHeight="1" spans="1:9">
      <c r="A486" s="28">
        <v>20</v>
      </c>
      <c r="B486" s="28" t="s">
        <v>538</v>
      </c>
      <c r="C486" s="30" t="s">
        <v>539</v>
      </c>
      <c r="D486" s="24"/>
      <c r="E486" s="28" t="s">
        <v>50</v>
      </c>
      <c r="F486" s="26">
        <f>4*144</f>
        <v>576</v>
      </c>
      <c r="G486" s="24"/>
      <c r="H486" s="27"/>
      <c r="I486" s="24"/>
    </row>
    <row r="487" s="9" customFormat="1" customHeight="1" spans="1:9">
      <c r="A487" s="28">
        <v>21</v>
      </c>
      <c r="B487" s="28" t="s">
        <v>540</v>
      </c>
      <c r="C487" s="30" t="s">
        <v>541</v>
      </c>
      <c r="D487" s="24" t="s">
        <v>542</v>
      </c>
      <c r="E487" s="28" t="s">
        <v>50</v>
      </c>
      <c r="F487" s="26">
        <v>22</v>
      </c>
      <c r="G487" s="24"/>
      <c r="H487" s="27"/>
      <c r="I487" s="24"/>
    </row>
    <row r="488" s="9" customFormat="1" customHeight="1" spans="1:9">
      <c r="A488" s="28">
        <v>22</v>
      </c>
      <c r="B488" s="28" t="s">
        <v>543</v>
      </c>
      <c r="C488" s="25"/>
      <c r="D488" s="24"/>
      <c r="E488" s="28" t="s">
        <v>13</v>
      </c>
      <c r="F488" s="26">
        <v>4671.52</v>
      </c>
      <c r="G488" s="24"/>
      <c r="H488" s="27"/>
      <c r="I488" s="28"/>
    </row>
    <row r="489" s="9" customFormat="1" customHeight="1" spans="1:9">
      <c r="A489" s="78" t="s">
        <v>61</v>
      </c>
      <c r="B489" s="79"/>
      <c r="C489" s="79"/>
      <c r="D489" s="79"/>
      <c r="E489" s="79"/>
      <c r="F489" s="79"/>
      <c r="G489" s="80"/>
      <c r="H489" s="27"/>
      <c r="I489" s="28"/>
    </row>
    <row r="490" s="9" customFormat="1" customHeight="1" spans="1:9">
      <c r="A490" s="78" t="s">
        <v>544</v>
      </c>
      <c r="B490" s="79"/>
      <c r="C490" s="79"/>
      <c r="D490" s="79"/>
      <c r="E490" s="79"/>
      <c r="F490" s="79"/>
      <c r="G490" s="79"/>
      <c r="H490" s="79"/>
      <c r="I490" s="80"/>
    </row>
    <row r="491" s="9" customFormat="1" customHeight="1" spans="1:9">
      <c r="A491" s="28">
        <v>1</v>
      </c>
      <c r="B491" s="28" t="s">
        <v>545</v>
      </c>
      <c r="C491" s="28" t="s">
        <v>546</v>
      </c>
      <c r="D491" s="24"/>
      <c r="E491" s="99" t="s">
        <v>13</v>
      </c>
      <c r="F491" s="100">
        <v>554.85</v>
      </c>
      <c r="G491" s="24"/>
      <c r="H491" s="27"/>
      <c r="I491" s="28"/>
    </row>
    <row r="492" s="9" customFormat="1" customHeight="1" spans="1:9">
      <c r="A492" s="28">
        <v>2</v>
      </c>
      <c r="B492" s="28" t="s">
        <v>547</v>
      </c>
      <c r="C492" s="28" t="s">
        <v>548</v>
      </c>
      <c r="D492" s="24"/>
      <c r="E492" s="99" t="s">
        <v>13</v>
      </c>
      <c r="F492" s="100">
        <v>554.85</v>
      </c>
      <c r="G492" s="24"/>
      <c r="H492" s="27"/>
      <c r="I492" s="28"/>
    </row>
    <row r="493" s="9" customFormat="1" customHeight="1" spans="1:9">
      <c r="A493" s="28">
        <v>3</v>
      </c>
      <c r="B493" s="28" t="s">
        <v>549</v>
      </c>
      <c r="C493" s="28" t="s">
        <v>550</v>
      </c>
      <c r="D493" s="24"/>
      <c r="E493" s="99" t="s">
        <v>13</v>
      </c>
      <c r="F493" s="100">
        <v>554.85</v>
      </c>
      <c r="G493" s="24"/>
      <c r="H493" s="27"/>
      <c r="I493" s="28"/>
    </row>
    <row r="494" s="9" customFormat="1" customHeight="1" spans="1:9">
      <c r="A494" s="28">
        <v>4</v>
      </c>
      <c r="B494" s="28" t="s">
        <v>551</v>
      </c>
      <c r="C494" s="28" t="s">
        <v>552</v>
      </c>
      <c r="D494" s="24"/>
      <c r="E494" s="99" t="s">
        <v>13</v>
      </c>
      <c r="F494" s="100">
        <v>554.85</v>
      </c>
      <c r="G494" s="24"/>
      <c r="H494" s="27"/>
      <c r="I494" s="28"/>
    </row>
    <row r="495" s="9" customFormat="1" customHeight="1" spans="1:9">
      <c r="A495" s="28">
        <v>5</v>
      </c>
      <c r="B495" s="28" t="s">
        <v>553</v>
      </c>
      <c r="C495" s="28" t="s">
        <v>554</v>
      </c>
      <c r="D495" s="24"/>
      <c r="E495" s="99" t="s">
        <v>13</v>
      </c>
      <c r="F495" s="100">
        <v>554.85</v>
      </c>
      <c r="G495" s="24"/>
      <c r="H495" s="27"/>
      <c r="I495" s="28"/>
    </row>
    <row r="496" s="9" customFormat="1" customHeight="1" spans="1:9">
      <c r="A496" s="28">
        <v>6</v>
      </c>
      <c r="B496" s="28" t="s">
        <v>555</v>
      </c>
      <c r="C496" s="28"/>
      <c r="D496" s="24"/>
      <c r="E496" s="99" t="s">
        <v>13</v>
      </c>
      <c r="F496" s="100">
        <v>554.85</v>
      </c>
      <c r="G496" s="24"/>
      <c r="H496" s="27"/>
      <c r="I496" s="28"/>
    </row>
    <row r="497" s="9" customFormat="1" customHeight="1" spans="1:9">
      <c r="A497" s="28">
        <v>7</v>
      </c>
      <c r="B497" s="28" t="s">
        <v>556</v>
      </c>
      <c r="C497" s="28"/>
      <c r="D497" s="24"/>
      <c r="E497" s="99" t="s">
        <v>13</v>
      </c>
      <c r="F497" s="100">
        <v>554.85</v>
      </c>
      <c r="G497" s="24"/>
      <c r="H497" s="27"/>
      <c r="I497" s="28"/>
    </row>
    <row r="498" s="9" customFormat="1" customHeight="1" spans="1:9">
      <c r="A498" s="28">
        <v>8</v>
      </c>
      <c r="B498" s="28" t="s">
        <v>557</v>
      </c>
      <c r="C498" s="28"/>
      <c r="D498" s="24"/>
      <c r="E498" s="99" t="s">
        <v>13</v>
      </c>
      <c r="F498" s="100">
        <v>554.85</v>
      </c>
      <c r="G498" s="24"/>
      <c r="H498" s="27"/>
      <c r="I498" s="28"/>
    </row>
    <row r="499" s="9" customFormat="1" customHeight="1" spans="1:9">
      <c r="A499" s="28">
        <v>9</v>
      </c>
      <c r="B499" s="28" t="s">
        <v>558</v>
      </c>
      <c r="C499" s="28"/>
      <c r="D499" s="24"/>
      <c r="E499" s="99" t="s">
        <v>13</v>
      </c>
      <c r="F499" s="100">
        <v>554.85</v>
      </c>
      <c r="G499" s="24"/>
      <c r="H499" s="27"/>
      <c r="I499" s="28"/>
    </row>
    <row r="500" s="9" customFormat="1" customHeight="1" spans="1:9">
      <c r="A500" s="28">
        <v>10</v>
      </c>
      <c r="B500" s="28" t="s">
        <v>559</v>
      </c>
      <c r="C500" s="28" t="s">
        <v>560</v>
      </c>
      <c r="D500" s="24"/>
      <c r="E500" s="101" t="s">
        <v>561</v>
      </c>
      <c r="F500" s="101">
        <v>193</v>
      </c>
      <c r="G500" s="24"/>
      <c r="H500" s="27"/>
      <c r="I500" s="28"/>
    </row>
    <row r="501" s="9" customFormat="1" customHeight="1" spans="1:9">
      <c r="A501" s="28" t="s">
        <v>61</v>
      </c>
      <c r="B501" s="28"/>
      <c r="C501" s="28"/>
      <c r="D501" s="28"/>
      <c r="E501" s="28"/>
      <c r="F501" s="28"/>
      <c r="G501" s="28"/>
      <c r="H501" s="27"/>
      <c r="I501" s="28"/>
    </row>
    <row r="502" s="9" customFormat="1" customHeight="1" spans="1:9">
      <c r="A502" s="78" t="s">
        <v>562</v>
      </c>
      <c r="B502" s="79"/>
      <c r="C502" s="79"/>
      <c r="D502" s="79"/>
      <c r="E502" s="79"/>
      <c r="F502" s="79"/>
      <c r="G502" s="79"/>
      <c r="H502" s="79"/>
      <c r="I502" s="80"/>
    </row>
    <row r="503" s="1" customFormat="1" customHeight="1" spans="1:9">
      <c r="A503" s="24">
        <v>1</v>
      </c>
      <c r="B503" s="102" t="s">
        <v>563</v>
      </c>
      <c r="C503" s="25" t="s">
        <v>564</v>
      </c>
      <c r="D503" s="24"/>
      <c r="E503" s="84" t="s">
        <v>26</v>
      </c>
      <c r="F503" s="103">
        <v>1610</v>
      </c>
      <c r="G503" s="24"/>
      <c r="H503" s="27"/>
      <c r="I503" s="24"/>
    </row>
    <row r="504" s="1" customFormat="1" customHeight="1" spans="1:9">
      <c r="A504" s="24">
        <v>2</v>
      </c>
      <c r="B504" s="102" t="s">
        <v>565</v>
      </c>
      <c r="C504" s="25" t="s">
        <v>566</v>
      </c>
      <c r="D504" s="24"/>
      <c r="E504" s="84" t="s">
        <v>50</v>
      </c>
      <c r="F504" s="103">
        <v>360</v>
      </c>
      <c r="G504" s="24"/>
      <c r="H504" s="27"/>
      <c r="I504" s="24"/>
    </row>
    <row r="505" s="1" customFormat="1" customHeight="1" spans="1:9">
      <c r="A505" s="24">
        <v>3</v>
      </c>
      <c r="B505" s="102" t="s">
        <v>567</v>
      </c>
      <c r="C505" s="25" t="s">
        <v>568</v>
      </c>
      <c r="D505" s="24"/>
      <c r="E505" s="84" t="s">
        <v>26</v>
      </c>
      <c r="F505" s="103">
        <v>1962</v>
      </c>
      <c r="G505" s="24"/>
      <c r="H505" s="27"/>
      <c r="I505" s="24"/>
    </row>
    <row r="506" s="1" customFormat="1" customHeight="1" spans="1:9">
      <c r="A506" s="24">
        <v>4</v>
      </c>
      <c r="B506" s="102" t="s">
        <v>567</v>
      </c>
      <c r="C506" s="25" t="s">
        <v>569</v>
      </c>
      <c r="D506" s="24"/>
      <c r="E506" s="84" t="s">
        <v>26</v>
      </c>
      <c r="F506" s="103">
        <v>1082</v>
      </c>
      <c r="G506" s="24"/>
      <c r="H506" s="27"/>
      <c r="I506" s="24"/>
    </row>
    <row r="507" s="1" customFormat="1" customHeight="1" spans="1:9">
      <c r="A507" s="24">
        <v>5</v>
      </c>
      <c r="B507" s="102" t="s">
        <v>563</v>
      </c>
      <c r="C507" s="25" t="s">
        <v>570</v>
      </c>
      <c r="D507" s="24"/>
      <c r="E507" s="84" t="s">
        <v>26</v>
      </c>
      <c r="F507" s="103">
        <v>30</v>
      </c>
      <c r="G507" s="24"/>
      <c r="H507" s="27"/>
      <c r="I507" s="24"/>
    </row>
    <row r="508" s="1" customFormat="1" customHeight="1" spans="1:9">
      <c r="A508" s="24">
        <v>6</v>
      </c>
      <c r="B508" s="102" t="s">
        <v>345</v>
      </c>
      <c r="C508" s="25" t="s">
        <v>571</v>
      </c>
      <c r="D508" s="24"/>
      <c r="E508" s="84" t="s">
        <v>572</v>
      </c>
      <c r="F508" s="103">
        <v>1</v>
      </c>
      <c r="G508" s="24"/>
      <c r="H508" s="27"/>
      <c r="I508" s="24"/>
    </row>
    <row r="509" s="1" customFormat="1" customHeight="1" spans="1:9">
      <c r="A509" s="24">
        <v>7</v>
      </c>
      <c r="B509" s="102" t="s">
        <v>345</v>
      </c>
      <c r="C509" s="25" t="s">
        <v>573</v>
      </c>
      <c r="D509" s="24"/>
      <c r="E509" s="84" t="s">
        <v>572</v>
      </c>
      <c r="F509" s="103">
        <v>1</v>
      </c>
      <c r="G509" s="24"/>
      <c r="H509" s="27"/>
      <c r="I509" s="24"/>
    </row>
    <row r="510" s="1" customFormat="1" customHeight="1" spans="1:9">
      <c r="A510" s="24">
        <v>8</v>
      </c>
      <c r="B510" s="102" t="s">
        <v>574</v>
      </c>
      <c r="C510" s="25" t="s">
        <v>575</v>
      </c>
      <c r="D510" s="24"/>
      <c r="E510" s="84" t="s">
        <v>77</v>
      </c>
      <c r="F510" s="103">
        <v>43</v>
      </c>
      <c r="G510" s="24"/>
      <c r="H510" s="27"/>
      <c r="I510" s="24"/>
    </row>
    <row r="511" s="1" customFormat="1" customHeight="1" spans="1:9">
      <c r="A511" s="24">
        <v>9</v>
      </c>
      <c r="B511" s="102" t="s">
        <v>574</v>
      </c>
      <c r="C511" s="25" t="s">
        <v>576</v>
      </c>
      <c r="D511" s="24"/>
      <c r="E511" s="84" t="s">
        <v>77</v>
      </c>
      <c r="F511" s="103">
        <v>12</v>
      </c>
      <c r="G511" s="24"/>
      <c r="H511" s="27"/>
      <c r="I511" s="24"/>
    </row>
    <row r="512" s="1" customFormat="1" customHeight="1" spans="1:9">
      <c r="A512" s="24">
        <v>10</v>
      </c>
      <c r="B512" s="102" t="s">
        <v>574</v>
      </c>
      <c r="C512" s="25" t="s">
        <v>577</v>
      </c>
      <c r="D512" s="24"/>
      <c r="E512" s="84" t="s">
        <v>77</v>
      </c>
      <c r="F512" s="103">
        <v>11</v>
      </c>
      <c r="G512" s="24"/>
      <c r="H512" s="27"/>
      <c r="I512" s="24"/>
    </row>
    <row r="513" s="1" customFormat="1" customHeight="1" spans="1:9">
      <c r="A513" s="24">
        <v>11</v>
      </c>
      <c r="B513" s="102" t="s">
        <v>574</v>
      </c>
      <c r="C513" s="25" t="s">
        <v>578</v>
      </c>
      <c r="D513" s="24"/>
      <c r="E513" s="84" t="s">
        <v>77</v>
      </c>
      <c r="F513" s="103">
        <v>17</v>
      </c>
      <c r="G513" s="24"/>
      <c r="H513" s="27"/>
      <c r="I513" s="24"/>
    </row>
    <row r="514" s="1" customFormat="1" customHeight="1" spans="1:9">
      <c r="A514" s="24">
        <v>12</v>
      </c>
      <c r="B514" s="104" t="s">
        <v>574</v>
      </c>
      <c r="C514" s="25" t="s">
        <v>579</v>
      </c>
      <c r="D514" s="24"/>
      <c r="E514" s="84" t="s">
        <v>77</v>
      </c>
      <c r="F514" s="103">
        <v>12</v>
      </c>
      <c r="G514" s="24"/>
      <c r="H514" s="27"/>
      <c r="I514" s="24"/>
    </row>
    <row r="515" s="1" customFormat="1" customHeight="1" spans="1:9">
      <c r="A515" s="24">
        <v>13</v>
      </c>
      <c r="B515" s="104" t="s">
        <v>574</v>
      </c>
      <c r="C515" s="25" t="s">
        <v>580</v>
      </c>
      <c r="D515" s="24"/>
      <c r="E515" s="84" t="s">
        <v>77</v>
      </c>
      <c r="F515" s="103">
        <v>41</v>
      </c>
      <c r="G515" s="24"/>
      <c r="H515" s="27"/>
      <c r="I515" s="24"/>
    </row>
    <row r="516" s="1" customFormat="1" customHeight="1" spans="1:9">
      <c r="A516" s="24">
        <v>14</v>
      </c>
      <c r="B516" s="104" t="s">
        <v>581</v>
      </c>
      <c r="C516" s="25" t="s">
        <v>582</v>
      </c>
      <c r="D516" s="24"/>
      <c r="E516" s="84" t="s">
        <v>583</v>
      </c>
      <c r="F516" s="103">
        <v>1</v>
      </c>
      <c r="G516" s="24"/>
      <c r="H516" s="27"/>
      <c r="I516" s="24"/>
    </row>
    <row r="517" s="1" customFormat="1" customHeight="1" spans="1:9">
      <c r="A517" s="24">
        <v>15</v>
      </c>
      <c r="B517" s="104" t="s">
        <v>584</v>
      </c>
      <c r="C517" s="25" t="s">
        <v>585</v>
      </c>
      <c r="D517" s="24"/>
      <c r="E517" s="84" t="s">
        <v>50</v>
      </c>
      <c r="F517" s="103">
        <v>45</v>
      </c>
      <c r="G517" s="24"/>
      <c r="H517" s="27"/>
      <c r="I517" s="24"/>
    </row>
    <row r="518" s="1" customFormat="1" customHeight="1" spans="1:9">
      <c r="A518" s="24">
        <v>16</v>
      </c>
      <c r="B518" s="104" t="s">
        <v>586</v>
      </c>
      <c r="C518" s="25" t="s">
        <v>587</v>
      </c>
      <c r="D518" s="24"/>
      <c r="E518" s="84" t="s">
        <v>50</v>
      </c>
      <c r="F518" s="103">
        <v>13</v>
      </c>
      <c r="G518" s="24"/>
      <c r="H518" s="27"/>
      <c r="I518" s="24"/>
    </row>
    <row r="519" s="1" customFormat="1" customHeight="1" spans="1:9">
      <c r="A519" s="24">
        <v>17</v>
      </c>
      <c r="B519" s="104" t="s">
        <v>586</v>
      </c>
      <c r="C519" s="25" t="s">
        <v>588</v>
      </c>
      <c r="D519" s="24"/>
      <c r="E519" s="84" t="s">
        <v>50</v>
      </c>
      <c r="F519" s="103">
        <v>12</v>
      </c>
      <c r="G519" s="24"/>
      <c r="H519" s="27"/>
      <c r="I519" s="24"/>
    </row>
    <row r="520" s="1" customFormat="1" customHeight="1" spans="1:9">
      <c r="A520" s="24">
        <v>18</v>
      </c>
      <c r="B520" s="104" t="s">
        <v>589</v>
      </c>
      <c r="C520" s="25" t="s">
        <v>590</v>
      </c>
      <c r="D520" s="24"/>
      <c r="E520" s="84" t="s">
        <v>50</v>
      </c>
      <c r="F520" s="103">
        <v>13</v>
      </c>
      <c r="G520" s="24"/>
      <c r="H520" s="27"/>
      <c r="I520" s="24"/>
    </row>
    <row r="521" s="1" customFormat="1" customHeight="1" spans="1:9">
      <c r="A521" s="24">
        <v>19</v>
      </c>
      <c r="B521" s="104" t="s">
        <v>591</v>
      </c>
      <c r="C521" s="25" t="s">
        <v>592</v>
      </c>
      <c r="D521" s="24"/>
      <c r="E521" s="84" t="s">
        <v>50</v>
      </c>
      <c r="F521" s="103">
        <v>6</v>
      </c>
      <c r="G521" s="24"/>
      <c r="H521" s="27"/>
      <c r="I521" s="24"/>
    </row>
    <row r="522" s="1" customFormat="1" customHeight="1" spans="1:9">
      <c r="A522" s="24">
        <v>20</v>
      </c>
      <c r="B522" s="104" t="s">
        <v>593</v>
      </c>
      <c r="C522" s="25" t="s">
        <v>594</v>
      </c>
      <c r="D522" s="24"/>
      <c r="E522" s="84" t="s">
        <v>50</v>
      </c>
      <c r="F522" s="103">
        <v>18</v>
      </c>
      <c r="G522" s="103"/>
      <c r="H522" s="27"/>
      <c r="I522" s="24"/>
    </row>
    <row r="523" s="1" customFormat="1" customHeight="1" spans="1:9">
      <c r="A523" s="24">
        <v>21</v>
      </c>
      <c r="B523" s="104" t="s">
        <v>591</v>
      </c>
      <c r="C523" s="25" t="s">
        <v>595</v>
      </c>
      <c r="D523" s="24"/>
      <c r="E523" s="84" t="s">
        <v>50</v>
      </c>
      <c r="F523" s="103">
        <v>6</v>
      </c>
      <c r="G523" s="103"/>
      <c r="H523" s="27"/>
      <c r="I523" s="24"/>
    </row>
    <row r="524" s="1" customFormat="1" customHeight="1" spans="1:9">
      <c r="A524" s="24">
        <v>22</v>
      </c>
      <c r="B524" s="104" t="s">
        <v>591</v>
      </c>
      <c r="C524" s="25" t="s">
        <v>596</v>
      </c>
      <c r="D524" s="24"/>
      <c r="E524" s="84" t="s">
        <v>50</v>
      </c>
      <c r="F524" s="103">
        <v>6</v>
      </c>
      <c r="G524" s="103"/>
      <c r="H524" s="27"/>
      <c r="I524" s="24"/>
    </row>
    <row r="525" s="1" customFormat="1" customHeight="1" spans="1:9">
      <c r="A525" s="24">
        <v>23</v>
      </c>
      <c r="B525" s="104" t="s">
        <v>591</v>
      </c>
      <c r="C525" s="25" t="s">
        <v>597</v>
      </c>
      <c r="D525" s="24"/>
      <c r="E525" s="84" t="s">
        <v>572</v>
      </c>
      <c r="F525" s="103">
        <v>6</v>
      </c>
      <c r="G525" s="103"/>
      <c r="H525" s="27"/>
      <c r="I525" s="24"/>
    </row>
    <row r="526" s="1" customFormat="1" customHeight="1" spans="1:9">
      <c r="A526" s="24">
        <v>24</v>
      </c>
      <c r="B526" s="104" t="s">
        <v>598</v>
      </c>
      <c r="C526" s="25" t="s">
        <v>599</v>
      </c>
      <c r="D526" s="24"/>
      <c r="E526" s="84" t="s">
        <v>572</v>
      </c>
      <c r="F526" s="103">
        <v>6</v>
      </c>
      <c r="G526" s="103"/>
      <c r="H526" s="27"/>
      <c r="I526" s="24"/>
    </row>
    <row r="527" s="1" customFormat="1" customHeight="1" spans="1:9">
      <c r="A527" s="24">
        <v>25</v>
      </c>
      <c r="B527" s="104" t="s">
        <v>600</v>
      </c>
      <c r="C527" s="25" t="s">
        <v>601</v>
      </c>
      <c r="D527" s="24"/>
      <c r="E527" s="84" t="s">
        <v>572</v>
      </c>
      <c r="F527" s="103">
        <v>1</v>
      </c>
      <c r="G527" s="103"/>
      <c r="H527" s="27"/>
      <c r="I527" s="24"/>
    </row>
    <row r="528" s="1" customFormat="1" customHeight="1" spans="1:9">
      <c r="A528" s="24">
        <v>26</v>
      </c>
      <c r="B528" s="104" t="s">
        <v>591</v>
      </c>
      <c r="C528" s="25" t="s">
        <v>602</v>
      </c>
      <c r="D528" s="24"/>
      <c r="E528" s="84" t="s">
        <v>50</v>
      </c>
      <c r="F528" s="103">
        <v>12</v>
      </c>
      <c r="G528" s="103"/>
      <c r="H528" s="27"/>
      <c r="I528" s="24"/>
    </row>
    <row r="529" s="1" customFormat="1" customHeight="1" spans="1:9">
      <c r="A529" s="24">
        <v>27</v>
      </c>
      <c r="B529" s="104" t="s">
        <v>603</v>
      </c>
      <c r="C529" s="25" t="s">
        <v>604</v>
      </c>
      <c r="D529" s="24"/>
      <c r="E529" s="84" t="s">
        <v>583</v>
      </c>
      <c r="F529" s="103">
        <v>1</v>
      </c>
      <c r="G529" s="103"/>
      <c r="H529" s="27"/>
      <c r="I529" s="24"/>
    </row>
    <row r="530" s="1" customFormat="1" customHeight="1" spans="1:9">
      <c r="A530" s="24">
        <v>28</v>
      </c>
      <c r="B530" s="104" t="s">
        <v>605</v>
      </c>
      <c r="C530" s="25" t="s">
        <v>606</v>
      </c>
      <c r="D530" s="24"/>
      <c r="E530" s="84" t="s">
        <v>50</v>
      </c>
      <c r="F530" s="103">
        <v>31</v>
      </c>
      <c r="G530" s="103"/>
      <c r="H530" s="27"/>
      <c r="I530" s="24"/>
    </row>
    <row r="531" s="1" customFormat="1" customHeight="1" spans="1:9">
      <c r="A531" s="24">
        <v>29</v>
      </c>
      <c r="B531" s="104" t="s">
        <v>607</v>
      </c>
      <c r="C531" s="25" t="s">
        <v>608</v>
      </c>
      <c r="D531" s="24"/>
      <c r="E531" s="84" t="s">
        <v>77</v>
      </c>
      <c r="F531" s="103">
        <v>12</v>
      </c>
      <c r="G531" s="103"/>
      <c r="H531" s="27"/>
      <c r="I531" s="24"/>
    </row>
    <row r="532" s="1" customFormat="1" customHeight="1" spans="1:9">
      <c r="A532" s="24">
        <v>30</v>
      </c>
      <c r="B532" s="104" t="s">
        <v>609</v>
      </c>
      <c r="C532" s="25" t="s">
        <v>610</v>
      </c>
      <c r="D532" s="24"/>
      <c r="E532" s="84" t="s">
        <v>26</v>
      </c>
      <c r="F532" s="103">
        <v>384</v>
      </c>
      <c r="G532" s="24"/>
      <c r="H532" s="27"/>
      <c r="I532" s="24"/>
    </row>
    <row r="533" s="1" customFormat="1" customHeight="1" spans="1:9">
      <c r="A533" s="24">
        <v>31</v>
      </c>
      <c r="B533" s="104" t="s">
        <v>609</v>
      </c>
      <c r="C533" s="25" t="s">
        <v>611</v>
      </c>
      <c r="D533" s="24"/>
      <c r="E533" s="84" t="s">
        <v>26</v>
      </c>
      <c r="F533" s="103">
        <v>384</v>
      </c>
      <c r="G533" s="24"/>
      <c r="H533" s="27"/>
      <c r="I533" s="24"/>
    </row>
    <row r="534" s="1" customFormat="1" customHeight="1" spans="1:9">
      <c r="A534" s="24">
        <v>32</v>
      </c>
      <c r="B534" s="104" t="s">
        <v>612</v>
      </c>
      <c r="C534" s="25" t="s">
        <v>613</v>
      </c>
      <c r="D534" s="24"/>
      <c r="E534" s="84" t="s">
        <v>50</v>
      </c>
      <c r="F534" s="103">
        <v>2</v>
      </c>
      <c r="G534" s="24"/>
      <c r="H534" s="27"/>
      <c r="I534" s="24"/>
    </row>
    <row r="535" s="1" customFormat="1" customHeight="1" spans="1:9">
      <c r="A535" s="24">
        <v>33</v>
      </c>
      <c r="B535" s="104" t="s">
        <v>612</v>
      </c>
      <c r="C535" s="25" t="s">
        <v>614</v>
      </c>
      <c r="D535" s="24"/>
      <c r="E535" s="84" t="s">
        <v>50</v>
      </c>
      <c r="F535" s="103">
        <v>2</v>
      </c>
      <c r="G535" s="24"/>
      <c r="H535" s="27"/>
      <c r="I535" s="24"/>
    </row>
    <row r="536" s="1" customFormat="1" customHeight="1" spans="1:9">
      <c r="A536" s="86" t="s">
        <v>61</v>
      </c>
      <c r="B536" s="87"/>
      <c r="C536" s="87"/>
      <c r="D536" s="87"/>
      <c r="E536" s="87"/>
      <c r="F536" s="87"/>
      <c r="G536" s="88"/>
      <c r="H536" s="27"/>
      <c r="I536" s="2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I536" etc:filterBottomFollowUsedRange="0">
    <extLst/>
  </autoFilter>
  <mergeCells count="27">
    <mergeCell ref="A1:I1"/>
    <mergeCell ref="A3:I3"/>
    <mergeCell ref="A71:G71"/>
    <mergeCell ref="A72:I72"/>
    <mergeCell ref="A133:G133"/>
    <mergeCell ref="A134:I134"/>
    <mergeCell ref="A151:G151"/>
    <mergeCell ref="A152:I152"/>
    <mergeCell ref="A187:G187"/>
    <mergeCell ref="A188:I188"/>
    <mergeCell ref="A241:G241"/>
    <mergeCell ref="A242:I242"/>
    <mergeCell ref="A284:G284"/>
    <mergeCell ref="A285:I285"/>
    <mergeCell ref="A318:G318"/>
    <mergeCell ref="A319:I319"/>
    <mergeCell ref="A353:G353"/>
    <mergeCell ref="A354:I354"/>
    <mergeCell ref="A422:G422"/>
    <mergeCell ref="A423:I423"/>
    <mergeCell ref="A465:G465"/>
    <mergeCell ref="A466:I466"/>
    <mergeCell ref="A489:G489"/>
    <mergeCell ref="A490:I490"/>
    <mergeCell ref="A501:G501"/>
    <mergeCell ref="A502:I502"/>
    <mergeCell ref="A536:G536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3"/>
  <sheetViews>
    <sheetView workbookViewId="0">
      <pane ySplit="2" topLeftCell="A3" activePane="bottomLeft" state="frozen"/>
      <selection/>
      <selection pane="bottomLeft" activeCell="E516" sqref="E516"/>
    </sheetView>
  </sheetViews>
  <sheetFormatPr defaultColWidth="9" defaultRowHeight="13.5"/>
  <cols>
    <col min="1" max="1" width="9" style="11"/>
    <col min="2" max="2" width="38.3833333333333" style="12" customWidth="1"/>
    <col min="3" max="3" width="26.75" style="12" customWidth="1"/>
    <col min="4" max="4" width="23.8833333333333" style="11" customWidth="1"/>
    <col min="5" max="7" width="9" style="11"/>
    <col min="8" max="8" width="10.1333333333333" style="11"/>
    <col min="9" max="16384" width="9" style="11"/>
  </cols>
  <sheetData>
    <row r="1" s="1" customFormat="1" ht="40" customHeight="1" spans="1:9">
      <c r="A1" s="13" t="s">
        <v>615</v>
      </c>
      <c r="B1" s="14"/>
      <c r="C1" s="15"/>
      <c r="D1" s="14"/>
      <c r="E1" s="14"/>
      <c r="F1" s="16"/>
      <c r="G1" s="14"/>
      <c r="H1" s="17"/>
      <c r="I1" s="14"/>
    </row>
    <row r="2" s="1" customFormat="1" ht="40" customHeight="1" spans="1:9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21" t="s">
        <v>6</v>
      </c>
      <c r="G2" s="22" t="s">
        <v>7</v>
      </c>
      <c r="H2" s="22" t="s">
        <v>8</v>
      </c>
      <c r="I2" s="32" t="s">
        <v>9</v>
      </c>
    </row>
    <row r="3" s="1" customFormat="1" ht="40" customHeight="1" spans="1:9">
      <c r="A3" s="23" t="s">
        <v>254</v>
      </c>
      <c r="B3" s="24"/>
      <c r="C3" s="25"/>
      <c r="D3" s="24"/>
      <c r="E3" s="24"/>
      <c r="F3" s="26"/>
      <c r="G3" s="24"/>
      <c r="H3" s="27"/>
      <c r="I3" s="24"/>
    </row>
    <row r="4" s="1" customFormat="1" ht="40" customHeight="1" spans="1:9">
      <c r="A4" s="24">
        <v>1</v>
      </c>
      <c r="B4" s="28" t="s">
        <v>255</v>
      </c>
      <c r="C4" s="29" t="s">
        <v>12</v>
      </c>
      <c r="D4" s="24"/>
      <c r="E4" s="28" t="s">
        <v>13</v>
      </c>
      <c r="F4" s="26">
        <v>11.984</v>
      </c>
      <c r="G4" s="24"/>
      <c r="H4" s="27"/>
      <c r="I4" s="24"/>
    </row>
    <row r="5" s="1" customFormat="1" ht="40" customHeight="1" spans="1:9">
      <c r="A5" s="24">
        <v>2</v>
      </c>
      <c r="B5" s="28" t="s">
        <v>256</v>
      </c>
      <c r="C5" s="29" t="s">
        <v>12</v>
      </c>
      <c r="D5" s="24"/>
      <c r="E5" s="28" t="s">
        <v>13</v>
      </c>
      <c r="F5" s="26">
        <v>55.49</v>
      </c>
      <c r="G5" s="24"/>
      <c r="H5" s="27"/>
      <c r="I5" s="24"/>
    </row>
    <row r="6" s="1" customFormat="1" ht="40" customHeight="1" spans="1:9">
      <c r="A6" s="24">
        <v>3</v>
      </c>
      <c r="B6" s="28" t="s">
        <v>257</v>
      </c>
      <c r="C6" s="29" t="s">
        <v>12</v>
      </c>
      <c r="D6" s="24"/>
      <c r="E6" s="28" t="s">
        <v>13</v>
      </c>
      <c r="F6" s="26">
        <v>18.1</v>
      </c>
      <c r="G6" s="24"/>
      <c r="H6" s="27"/>
      <c r="I6" s="24"/>
    </row>
    <row r="7" s="1" customFormat="1" ht="40" customHeight="1" spans="1:9">
      <c r="A7" s="24">
        <v>4</v>
      </c>
      <c r="B7" s="28" t="s">
        <v>258</v>
      </c>
      <c r="C7" s="29" t="s">
        <v>12</v>
      </c>
      <c r="D7" s="24"/>
      <c r="E7" s="28" t="s">
        <v>13</v>
      </c>
      <c r="F7" s="26">
        <v>18.1</v>
      </c>
      <c r="G7" s="24"/>
      <c r="H7" s="27"/>
      <c r="I7" s="24"/>
    </row>
    <row r="8" s="1" customFormat="1" ht="40" customHeight="1" spans="1:9">
      <c r="A8" s="24">
        <v>5</v>
      </c>
      <c r="B8" s="28" t="s">
        <v>259</v>
      </c>
      <c r="C8" s="29" t="s">
        <v>12</v>
      </c>
      <c r="D8" s="24"/>
      <c r="E8" s="28" t="s">
        <v>77</v>
      </c>
      <c r="F8" s="26">
        <v>1</v>
      </c>
      <c r="G8" s="24"/>
      <c r="H8" s="27"/>
      <c r="I8" s="24"/>
    </row>
    <row r="9" s="1" customFormat="1" ht="40" customHeight="1" spans="1:9">
      <c r="A9" s="24">
        <v>6</v>
      </c>
      <c r="B9" s="28" t="s">
        <v>260</v>
      </c>
      <c r="C9" s="29" t="s">
        <v>12</v>
      </c>
      <c r="D9" s="24"/>
      <c r="E9" s="28" t="s">
        <v>77</v>
      </c>
      <c r="F9" s="26">
        <v>1</v>
      </c>
      <c r="G9" s="24"/>
      <c r="H9" s="27"/>
      <c r="I9" s="24"/>
    </row>
    <row r="10" s="1" customFormat="1" ht="40" customHeight="1" spans="1:9">
      <c r="A10" s="24">
        <v>7</v>
      </c>
      <c r="B10" s="28" t="s">
        <v>261</v>
      </c>
      <c r="C10" s="29" t="s">
        <v>12</v>
      </c>
      <c r="D10" s="24"/>
      <c r="E10" s="28" t="s">
        <v>141</v>
      </c>
      <c r="F10" s="26">
        <v>17.34</v>
      </c>
      <c r="G10" s="24"/>
      <c r="H10" s="27"/>
      <c r="I10" s="24"/>
    </row>
    <row r="11" s="1" customFormat="1" ht="40" customHeight="1" spans="1:9">
      <c r="A11" s="24">
        <v>8</v>
      </c>
      <c r="B11" s="28" t="s">
        <v>262</v>
      </c>
      <c r="C11" s="29" t="s">
        <v>12</v>
      </c>
      <c r="D11" s="24"/>
      <c r="E11" s="28" t="s">
        <v>180</v>
      </c>
      <c r="F11" s="26">
        <v>2</v>
      </c>
      <c r="G11" s="24"/>
      <c r="H11" s="27"/>
      <c r="I11" s="24"/>
    </row>
    <row r="12" s="1" customFormat="1" ht="40" customHeight="1" spans="1:9">
      <c r="A12" s="24">
        <v>9</v>
      </c>
      <c r="B12" s="28" t="s">
        <v>15</v>
      </c>
      <c r="C12" s="29" t="s">
        <v>12</v>
      </c>
      <c r="D12" s="24"/>
      <c r="E12" s="28" t="s">
        <v>50</v>
      </c>
      <c r="F12" s="26">
        <v>2</v>
      </c>
      <c r="G12" s="24"/>
      <c r="H12" s="27"/>
      <c r="I12" s="24"/>
    </row>
    <row r="13" s="1" customFormat="1" ht="40" customHeight="1" spans="1:9">
      <c r="A13" s="24">
        <v>10</v>
      </c>
      <c r="B13" s="28" t="s">
        <v>263</v>
      </c>
      <c r="C13" s="29" t="s">
        <v>12</v>
      </c>
      <c r="D13" s="24"/>
      <c r="E13" s="28" t="s">
        <v>16</v>
      </c>
      <c r="F13" s="26">
        <v>1</v>
      </c>
      <c r="G13" s="24"/>
      <c r="H13" s="27"/>
      <c r="I13" s="24"/>
    </row>
    <row r="14" s="1" customFormat="1" ht="40" customHeight="1" spans="1:9">
      <c r="A14" s="24">
        <v>11</v>
      </c>
      <c r="B14" s="28" t="s">
        <v>264</v>
      </c>
      <c r="C14" s="29" t="s">
        <v>12</v>
      </c>
      <c r="D14" s="24"/>
      <c r="E14" s="28" t="s">
        <v>13</v>
      </c>
      <c r="F14" s="26">
        <v>16.26</v>
      </c>
      <c r="G14" s="24"/>
      <c r="H14" s="27"/>
      <c r="I14" s="24"/>
    </row>
    <row r="15" s="1" customFormat="1" ht="40" customHeight="1" spans="1:9">
      <c r="A15" s="24">
        <v>12</v>
      </c>
      <c r="B15" s="28" t="s">
        <v>265</v>
      </c>
      <c r="C15" s="29" t="s">
        <v>12</v>
      </c>
      <c r="D15" s="24"/>
      <c r="E15" s="28" t="s">
        <v>13</v>
      </c>
      <c r="F15" s="26">
        <v>0.68</v>
      </c>
      <c r="G15" s="24"/>
      <c r="H15" s="27"/>
      <c r="I15" s="24"/>
    </row>
    <row r="16" s="1" customFormat="1" ht="40" customHeight="1" spans="1:9">
      <c r="A16" s="24">
        <v>13</v>
      </c>
      <c r="B16" s="28" t="s">
        <v>266</v>
      </c>
      <c r="C16" s="29" t="s">
        <v>267</v>
      </c>
      <c r="D16" s="24"/>
      <c r="E16" s="28" t="s">
        <v>13</v>
      </c>
      <c r="F16" s="26">
        <v>0.68</v>
      </c>
      <c r="G16" s="24"/>
      <c r="H16" s="27"/>
      <c r="I16" s="24"/>
    </row>
    <row r="17" s="1" customFormat="1" ht="40" customHeight="1" spans="1:9">
      <c r="A17" s="24">
        <v>14</v>
      </c>
      <c r="B17" s="28" t="s">
        <v>616</v>
      </c>
      <c r="C17" s="29"/>
      <c r="D17" s="24"/>
      <c r="E17" s="28" t="s">
        <v>13</v>
      </c>
      <c r="F17" s="26">
        <v>9.87</v>
      </c>
      <c r="G17" s="24"/>
      <c r="H17" s="27"/>
      <c r="I17" s="24"/>
    </row>
    <row r="18" s="1" customFormat="1" ht="40" customHeight="1" spans="1:9">
      <c r="A18" s="24">
        <v>15</v>
      </c>
      <c r="B18" s="28" t="s">
        <v>269</v>
      </c>
      <c r="C18" s="29"/>
      <c r="D18" s="24"/>
      <c r="E18" s="28" t="s">
        <v>13</v>
      </c>
      <c r="F18" s="26">
        <v>36.59</v>
      </c>
      <c r="G18" s="24"/>
      <c r="H18" s="27"/>
      <c r="I18" s="24"/>
    </row>
    <row r="19" s="1" customFormat="1" ht="40" customHeight="1" spans="1:9">
      <c r="A19" s="24">
        <v>16</v>
      </c>
      <c r="B19" s="28" t="s">
        <v>40</v>
      </c>
      <c r="C19" s="30" t="s">
        <v>617</v>
      </c>
      <c r="D19" s="24"/>
      <c r="E19" s="28" t="s">
        <v>13</v>
      </c>
      <c r="F19" s="26">
        <v>15.84</v>
      </c>
      <c r="G19" s="24"/>
      <c r="H19" s="27"/>
      <c r="I19" s="24"/>
    </row>
    <row r="20" s="1" customFormat="1" ht="40" customHeight="1" spans="1:9">
      <c r="A20" s="24">
        <v>17</v>
      </c>
      <c r="B20" s="28" t="s">
        <v>42</v>
      </c>
      <c r="C20" s="29" t="s">
        <v>272</v>
      </c>
      <c r="D20" s="31" t="s">
        <v>39</v>
      </c>
      <c r="E20" s="28" t="s">
        <v>13</v>
      </c>
      <c r="F20" s="26">
        <v>63.14</v>
      </c>
      <c r="G20" s="24"/>
      <c r="H20" s="27"/>
      <c r="I20" s="24"/>
    </row>
    <row r="21" s="1" customFormat="1" ht="40" customHeight="1" spans="1:9">
      <c r="A21" s="24">
        <v>18</v>
      </c>
      <c r="B21" s="28" t="s">
        <v>44</v>
      </c>
      <c r="C21" s="29" t="s">
        <v>273</v>
      </c>
      <c r="D21" s="31" t="s">
        <v>39</v>
      </c>
      <c r="E21" s="28" t="s">
        <v>13</v>
      </c>
      <c r="F21" s="26">
        <v>15.84</v>
      </c>
      <c r="G21" s="24"/>
      <c r="H21" s="27"/>
      <c r="I21" s="24"/>
    </row>
    <row r="22" s="1" customFormat="1" ht="40" customHeight="1" spans="1:9">
      <c r="A22" s="24">
        <v>19</v>
      </c>
      <c r="B22" s="28" t="s">
        <v>274</v>
      </c>
      <c r="C22" s="29" t="s">
        <v>275</v>
      </c>
      <c r="D22" s="24" t="s">
        <v>276</v>
      </c>
      <c r="E22" s="28" t="s">
        <v>13</v>
      </c>
      <c r="F22" s="26">
        <v>1.29</v>
      </c>
      <c r="G22" s="24"/>
      <c r="H22" s="27"/>
      <c r="I22" s="24"/>
    </row>
    <row r="23" s="1" customFormat="1" ht="40" customHeight="1" spans="1:9">
      <c r="A23" s="24">
        <v>20</v>
      </c>
      <c r="B23" s="28" t="s">
        <v>277</v>
      </c>
      <c r="C23" s="29" t="s">
        <v>278</v>
      </c>
      <c r="D23" s="24"/>
      <c r="E23" s="28" t="s">
        <v>13</v>
      </c>
      <c r="F23" s="26">
        <v>4.75</v>
      </c>
      <c r="G23" s="24"/>
      <c r="H23" s="27"/>
      <c r="I23" s="24"/>
    </row>
    <row r="24" s="1" customFormat="1" ht="40" customHeight="1" spans="1:9">
      <c r="A24" s="24">
        <v>21</v>
      </c>
      <c r="B24" s="28" t="s">
        <v>35</v>
      </c>
      <c r="C24" s="30" t="s">
        <v>617</v>
      </c>
      <c r="D24" s="24"/>
      <c r="E24" s="28" t="s">
        <v>13</v>
      </c>
      <c r="F24" s="26">
        <v>63.14</v>
      </c>
      <c r="G24" s="24"/>
      <c r="H24" s="27"/>
      <c r="I24" s="24"/>
    </row>
    <row r="25" s="1" customFormat="1" ht="40" customHeight="1" spans="1:9">
      <c r="A25" s="24">
        <v>22</v>
      </c>
      <c r="B25" s="28" t="s">
        <v>37</v>
      </c>
      <c r="C25" s="29" t="s">
        <v>43</v>
      </c>
      <c r="D25" s="31" t="s">
        <v>39</v>
      </c>
      <c r="E25" s="28" t="s">
        <v>13</v>
      </c>
      <c r="F25" s="26">
        <v>63.14</v>
      </c>
      <c r="G25" s="24"/>
      <c r="H25" s="27"/>
      <c r="I25" s="24"/>
    </row>
    <row r="26" s="1" customFormat="1" ht="40" customHeight="1" spans="1:9">
      <c r="A26" s="24">
        <v>23</v>
      </c>
      <c r="B26" s="28" t="s">
        <v>38</v>
      </c>
      <c r="C26" s="29" t="s">
        <v>280</v>
      </c>
      <c r="D26" s="31" t="s">
        <v>39</v>
      </c>
      <c r="E26" s="28" t="s">
        <v>13</v>
      </c>
      <c r="F26" s="26">
        <v>63.14</v>
      </c>
      <c r="G26" s="24"/>
      <c r="H26" s="27"/>
      <c r="I26" s="24"/>
    </row>
    <row r="27" s="1" customFormat="1" ht="40" customHeight="1" spans="1:9">
      <c r="A27" s="24">
        <v>24</v>
      </c>
      <c r="B27" s="28" t="s">
        <v>281</v>
      </c>
      <c r="C27" s="29" t="s">
        <v>282</v>
      </c>
      <c r="D27" s="24" t="s">
        <v>283</v>
      </c>
      <c r="E27" s="28" t="s">
        <v>13</v>
      </c>
      <c r="F27" s="26">
        <v>6.4</v>
      </c>
      <c r="G27" s="24"/>
      <c r="H27" s="27"/>
      <c r="I27" s="24"/>
    </row>
    <row r="28" s="1" customFormat="1" ht="40" customHeight="1" spans="1:9">
      <c r="A28" s="24">
        <v>25</v>
      </c>
      <c r="B28" s="28" t="s">
        <v>284</v>
      </c>
      <c r="C28" s="29" t="s">
        <v>285</v>
      </c>
      <c r="D28" s="24"/>
      <c r="E28" s="28" t="s">
        <v>13</v>
      </c>
      <c r="F28" s="26">
        <v>2.01</v>
      </c>
      <c r="G28" s="24"/>
      <c r="H28" s="27"/>
      <c r="I28" s="24"/>
    </row>
    <row r="29" s="1" customFormat="1" ht="40" customHeight="1" spans="1:9">
      <c r="A29" s="24">
        <v>26</v>
      </c>
      <c r="B29" s="28" t="s">
        <v>286</v>
      </c>
      <c r="C29" s="29" t="s">
        <v>287</v>
      </c>
      <c r="D29" s="24" t="s">
        <v>288</v>
      </c>
      <c r="E29" s="28" t="s">
        <v>13</v>
      </c>
      <c r="F29" s="26">
        <v>8.03</v>
      </c>
      <c r="G29" s="24"/>
      <c r="H29" s="27"/>
      <c r="I29" s="24"/>
    </row>
    <row r="30" s="1" customFormat="1" ht="40" customHeight="1" spans="1:9">
      <c r="A30" s="24">
        <v>27</v>
      </c>
      <c r="B30" s="28" t="s">
        <v>289</v>
      </c>
      <c r="C30" s="29" t="s">
        <v>618</v>
      </c>
      <c r="D30" s="24"/>
      <c r="E30" s="28" t="s">
        <v>13</v>
      </c>
      <c r="F30" s="26">
        <v>41.69</v>
      </c>
      <c r="G30" s="24"/>
      <c r="H30" s="27"/>
      <c r="I30" s="24"/>
    </row>
    <row r="31" s="1" customFormat="1" ht="40" customHeight="1" spans="1:9">
      <c r="A31" s="24">
        <v>28</v>
      </c>
      <c r="B31" s="28" t="s">
        <v>291</v>
      </c>
      <c r="C31" s="29" t="s">
        <v>282</v>
      </c>
      <c r="D31" s="24" t="s">
        <v>283</v>
      </c>
      <c r="E31" s="28" t="s">
        <v>13</v>
      </c>
      <c r="F31" s="26">
        <v>18.1</v>
      </c>
      <c r="G31" s="24"/>
      <c r="H31" s="27"/>
      <c r="I31" s="24"/>
    </row>
    <row r="32" s="1" customFormat="1" ht="40" customHeight="1" spans="1:9">
      <c r="A32" s="24">
        <v>29</v>
      </c>
      <c r="B32" s="28" t="s">
        <v>292</v>
      </c>
      <c r="C32" s="29" t="s">
        <v>293</v>
      </c>
      <c r="D32" s="24" t="s">
        <v>283</v>
      </c>
      <c r="E32" s="28" t="s">
        <v>13</v>
      </c>
      <c r="F32" s="26">
        <v>2.01</v>
      </c>
      <c r="G32" s="24"/>
      <c r="H32" s="27"/>
      <c r="I32" s="24"/>
    </row>
    <row r="33" s="1" customFormat="1" ht="40" customHeight="1" spans="1:9">
      <c r="A33" s="24">
        <v>30</v>
      </c>
      <c r="B33" s="28" t="s">
        <v>294</v>
      </c>
      <c r="C33" s="29" t="s">
        <v>293</v>
      </c>
      <c r="D33" s="24" t="s">
        <v>283</v>
      </c>
      <c r="E33" s="28" t="s">
        <v>26</v>
      </c>
      <c r="F33" s="26">
        <v>8.12</v>
      </c>
      <c r="G33" s="24"/>
      <c r="H33" s="27"/>
      <c r="I33" s="24"/>
    </row>
    <row r="34" s="1" customFormat="1" ht="40" customHeight="1" spans="1:9">
      <c r="A34" s="24">
        <v>31</v>
      </c>
      <c r="B34" s="28" t="s">
        <v>295</v>
      </c>
      <c r="C34" s="29" t="s">
        <v>296</v>
      </c>
      <c r="D34" s="24"/>
      <c r="E34" s="28" t="s">
        <v>13</v>
      </c>
      <c r="F34" s="26">
        <v>32.38</v>
      </c>
      <c r="G34" s="24"/>
      <c r="H34" s="27"/>
      <c r="I34" s="24"/>
    </row>
    <row r="35" s="1" customFormat="1" ht="40" customHeight="1" spans="1:9">
      <c r="A35" s="24">
        <v>32</v>
      </c>
      <c r="B35" s="28" t="s">
        <v>297</v>
      </c>
      <c r="C35" s="29" t="s">
        <v>293</v>
      </c>
      <c r="D35" s="24" t="s">
        <v>283</v>
      </c>
      <c r="E35" s="28" t="s">
        <v>13</v>
      </c>
      <c r="F35" s="26">
        <v>21.58</v>
      </c>
      <c r="G35" s="24"/>
      <c r="H35" s="27"/>
      <c r="I35" s="24"/>
    </row>
    <row r="36" s="1" customFormat="1" ht="40" customHeight="1" spans="1:9">
      <c r="A36" s="24">
        <v>33</v>
      </c>
      <c r="B36" s="28" t="s">
        <v>299</v>
      </c>
      <c r="C36" s="29" t="s">
        <v>300</v>
      </c>
      <c r="D36" s="24"/>
      <c r="E36" s="28" t="s">
        <v>13</v>
      </c>
      <c r="F36" s="26">
        <v>2.01</v>
      </c>
      <c r="G36" s="24"/>
      <c r="H36" s="27"/>
      <c r="I36" s="24"/>
    </row>
    <row r="37" s="1" customFormat="1" ht="40" customHeight="1" spans="1:9">
      <c r="A37" s="24">
        <v>34</v>
      </c>
      <c r="B37" s="28" t="s">
        <v>301</v>
      </c>
      <c r="C37" s="29" t="s">
        <v>302</v>
      </c>
      <c r="D37" s="24"/>
      <c r="E37" s="28" t="s">
        <v>13</v>
      </c>
      <c r="F37" s="26">
        <v>0.48</v>
      </c>
      <c r="G37" s="24"/>
      <c r="H37" s="27"/>
      <c r="I37" s="24"/>
    </row>
    <row r="38" s="1" customFormat="1" ht="40" customHeight="1" spans="1:9">
      <c r="A38" s="24">
        <v>35</v>
      </c>
      <c r="B38" s="28" t="s">
        <v>303</v>
      </c>
      <c r="C38" s="29" t="s">
        <v>128</v>
      </c>
      <c r="D38" s="24" t="s">
        <v>304</v>
      </c>
      <c r="E38" s="28" t="s">
        <v>50</v>
      </c>
      <c r="F38" s="26">
        <v>1</v>
      </c>
      <c r="G38" s="24"/>
      <c r="H38" s="27"/>
      <c r="I38" s="24"/>
    </row>
    <row r="39" s="1" customFormat="1" ht="40" customHeight="1" spans="1:9">
      <c r="A39" s="24">
        <v>36</v>
      </c>
      <c r="B39" s="28" t="s">
        <v>305</v>
      </c>
      <c r="C39" s="29" t="s">
        <v>306</v>
      </c>
      <c r="D39" s="24"/>
      <c r="E39" s="28" t="s">
        <v>50</v>
      </c>
      <c r="F39" s="26">
        <v>1</v>
      </c>
      <c r="G39" s="24"/>
      <c r="H39" s="27"/>
      <c r="I39" s="24"/>
    </row>
    <row r="40" s="1" customFormat="1" ht="40" customHeight="1" spans="1:9">
      <c r="A40" s="24">
        <v>37</v>
      </c>
      <c r="B40" s="28" t="s">
        <v>307</v>
      </c>
      <c r="C40" s="29" t="s">
        <v>619</v>
      </c>
      <c r="D40" s="24" t="s">
        <v>304</v>
      </c>
      <c r="E40" s="28" t="s">
        <v>50</v>
      </c>
      <c r="F40" s="26">
        <v>1</v>
      </c>
      <c r="G40" s="24"/>
      <c r="H40" s="27"/>
      <c r="I40" s="24"/>
    </row>
    <row r="41" s="1" customFormat="1" ht="40" customHeight="1" spans="1:9">
      <c r="A41" s="24">
        <v>38</v>
      </c>
      <c r="B41" s="28" t="s">
        <v>155</v>
      </c>
      <c r="C41" s="29" t="s">
        <v>128</v>
      </c>
      <c r="D41" s="24" t="s">
        <v>304</v>
      </c>
      <c r="E41" s="28" t="s">
        <v>77</v>
      </c>
      <c r="F41" s="26">
        <v>1</v>
      </c>
      <c r="G41" s="24"/>
      <c r="H41" s="27"/>
      <c r="I41" s="24"/>
    </row>
    <row r="42" s="1" customFormat="1" ht="40" customHeight="1" spans="1:9">
      <c r="A42" s="24">
        <v>39</v>
      </c>
      <c r="B42" s="28" t="s">
        <v>309</v>
      </c>
      <c r="C42" s="29" t="s">
        <v>128</v>
      </c>
      <c r="D42" s="24" t="s">
        <v>304</v>
      </c>
      <c r="E42" s="28" t="s">
        <v>50</v>
      </c>
      <c r="F42" s="26">
        <v>1</v>
      </c>
      <c r="G42" s="24"/>
      <c r="H42" s="27"/>
      <c r="I42" s="24"/>
    </row>
    <row r="43" s="1" customFormat="1" ht="40" customHeight="1" spans="1:9">
      <c r="A43" s="24">
        <v>40</v>
      </c>
      <c r="B43" s="28" t="s">
        <v>620</v>
      </c>
      <c r="C43" s="29" t="s">
        <v>621</v>
      </c>
      <c r="D43" s="24" t="s">
        <v>304</v>
      </c>
      <c r="E43" s="28" t="s">
        <v>16</v>
      </c>
      <c r="F43" s="26">
        <v>1</v>
      </c>
      <c r="G43" s="24"/>
      <c r="H43" s="27"/>
      <c r="I43" s="24"/>
    </row>
    <row r="44" s="1" customFormat="1" ht="40" customHeight="1" spans="1:9">
      <c r="A44" s="24">
        <v>41</v>
      </c>
      <c r="B44" s="28" t="s">
        <v>310</v>
      </c>
      <c r="C44" s="29" t="s">
        <v>128</v>
      </c>
      <c r="D44" s="28" t="s">
        <v>311</v>
      </c>
      <c r="E44" s="28" t="s">
        <v>50</v>
      </c>
      <c r="F44" s="26">
        <v>2</v>
      </c>
      <c r="G44" s="24"/>
      <c r="H44" s="27"/>
      <c r="I44" s="24"/>
    </row>
    <row r="45" s="1" customFormat="1" ht="40" customHeight="1" spans="1:9">
      <c r="A45" s="24">
        <v>42</v>
      </c>
      <c r="B45" s="28" t="s">
        <v>312</v>
      </c>
      <c r="C45" s="29" t="s">
        <v>128</v>
      </c>
      <c r="D45" s="24" t="s">
        <v>304</v>
      </c>
      <c r="E45" s="28" t="s">
        <v>50</v>
      </c>
      <c r="F45" s="26">
        <v>1</v>
      </c>
      <c r="G45" s="24"/>
      <c r="H45" s="27"/>
      <c r="I45" s="24"/>
    </row>
    <row r="46" s="1" customFormat="1" ht="40" customHeight="1" spans="1:9">
      <c r="A46" s="24">
        <v>43</v>
      </c>
      <c r="B46" s="28" t="s">
        <v>151</v>
      </c>
      <c r="C46" s="29" t="s">
        <v>128</v>
      </c>
      <c r="D46" s="24" t="s">
        <v>304</v>
      </c>
      <c r="E46" s="28" t="s">
        <v>50</v>
      </c>
      <c r="F46" s="26">
        <v>1</v>
      </c>
      <c r="G46" s="24"/>
      <c r="H46" s="27"/>
      <c r="I46" s="24"/>
    </row>
    <row r="47" s="1" customFormat="1" ht="40" customHeight="1" spans="1:9">
      <c r="A47" s="24">
        <v>44</v>
      </c>
      <c r="B47" s="28" t="s">
        <v>314</v>
      </c>
      <c r="C47" s="29" t="s">
        <v>128</v>
      </c>
      <c r="D47" s="24"/>
      <c r="E47" s="28" t="s">
        <v>190</v>
      </c>
      <c r="F47" s="26">
        <v>1</v>
      </c>
      <c r="G47" s="24"/>
      <c r="H47" s="27"/>
      <c r="I47" s="24"/>
    </row>
    <row r="48" s="1" customFormat="1" ht="40" customHeight="1" spans="1:9">
      <c r="A48" s="24">
        <v>45</v>
      </c>
      <c r="B48" s="28" t="s">
        <v>204</v>
      </c>
      <c r="C48" s="29" t="s">
        <v>315</v>
      </c>
      <c r="D48" s="24"/>
      <c r="E48" s="28" t="s">
        <v>190</v>
      </c>
      <c r="F48" s="26">
        <v>1</v>
      </c>
      <c r="G48" s="24"/>
      <c r="H48" s="27"/>
      <c r="I48" s="24"/>
    </row>
    <row r="49" s="1" customFormat="1" ht="40" customHeight="1" spans="1:9">
      <c r="A49" s="24">
        <v>46</v>
      </c>
      <c r="B49" s="28" t="s">
        <v>145</v>
      </c>
      <c r="C49" s="29" t="s">
        <v>128</v>
      </c>
      <c r="D49" s="28" t="s">
        <v>311</v>
      </c>
      <c r="E49" s="28" t="s">
        <v>50</v>
      </c>
      <c r="F49" s="26">
        <v>8</v>
      </c>
      <c r="G49" s="24"/>
      <c r="H49" s="27"/>
      <c r="I49" s="24"/>
    </row>
    <row r="50" s="1" customFormat="1" ht="40" customHeight="1" spans="1:9">
      <c r="A50" s="24">
        <v>47</v>
      </c>
      <c r="B50" s="28" t="s">
        <v>316</v>
      </c>
      <c r="C50" s="29"/>
      <c r="D50" s="24"/>
      <c r="E50" s="28" t="s">
        <v>50</v>
      </c>
      <c r="F50" s="26">
        <v>2</v>
      </c>
      <c r="G50" s="24"/>
      <c r="H50" s="27"/>
      <c r="I50" s="24"/>
    </row>
    <row r="51" s="1" customFormat="1" ht="40" customHeight="1" spans="1:9">
      <c r="A51" s="24">
        <v>48</v>
      </c>
      <c r="B51" s="28" t="s">
        <v>318</v>
      </c>
      <c r="C51" s="29" t="s">
        <v>319</v>
      </c>
      <c r="D51" s="24"/>
      <c r="E51" s="28" t="s">
        <v>50</v>
      </c>
      <c r="F51" s="26">
        <v>2</v>
      </c>
      <c r="G51" s="24"/>
      <c r="H51" s="27"/>
      <c r="I51" s="24"/>
    </row>
    <row r="52" s="1" customFormat="1" ht="40" customHeight="1" spans="1:9">
      <c r="A52" s="24">
        <v>49</v>
      </c>
      <c r="B52" s="28" t="s">
        <v>320</v>
      </c>
      <c r="C52" s="29" t="s">
        <v>128</v>
      </c>
      <c r="D52" s="28" t="s">
        <v>311</v>
      </c>
      <c r="E52" s="28" t="s">
        <v>50</v>
      </c>
      <c r="F52" s="26">
        <v>2</v>
      </c>
      <c r="G52" s="24"/>
      <c r="H52" s="27"/>
      <c r="I52" s="24"/>
    </row>
    <row r="53" s="1" customFormat="1" ht="40" customHeight="1" spans="1:9">
      <c r="A53" s="24">
        <v>50</v>
      </c>
      <c r="B53" s="28" t="s">
        <v>47</v>
      </c>
      <c r="C53" s="29" t="s">
        <v>128</v>
      </c>
      <c r="D53" s="28" t="s">
        <v>311</v>
      </c>
      <c r="E53" s="28" t="s">
        <v>50</v>
      </c>
      <c r="F53" s="26">
        <v>1</v>
      </c>
      <c r="G53" s="24"/>
      <c r="H53" s="27"/>
      <c r="I53" s="24"/>
    </row>
    <row r="54" s="1" customFormat="1" ht="40" customHeight="1" spans="1:9">
      <c r="A54" s="24">
        <v>51</v>
      </c>
      <c r="B54" s="28" t="s">
        <v>321</v>
      </c>
      <c r="C54" s="29" t="s">
        <v>128</v>
      </c>
      <c r="D54" s="28" t="s">
        <v>311</v>
      </c>
      <c r="E54" s="28" t="s">
        <v>50</v>
      </c>
      <c r="F54" s="26">
        <v>1</v>
      </c>
      <c r="G54" s="24"/>
      <c r="H54" s="27"/>
      <c r="I54" s="24"/>
    </row>
    <row r="55" s="1" customFormat="1" ht="40" customHeight="1" spans="1:9">
      <c r="A55" s="24">
        <v>52</v>
      </c>
      <c r="B55" s="28" t="s">
        <v>322</v>
      </c>
      <c r="C55" s="29" t="s">
        <v>128</v>
      </c>
      <c r="D55" s="24"/>
      <c r="E55" s="28" t="s">
        <v>50</v>
      </c>
      <c r="F55" s="26">
        <v>1</v>
      </c>
      <c r="G55" s="24"/>
      <c r="H55" s="27"/>
      <c r="I55" s="24"/>
    </row>
    <row r="56" s="1" customFormat="1" ht="40" customHeight="1" spans="1:9">
      <c r="A56" s="24">
        <v>53</v>
      </c>
      <c r="B56" s="28" t="s">
        <v>323</v>
      </c>
      <c r="C56" s="29" t="s">
        <v>324</v>
      </c>
      <c r="D56" s="24"/>
      <c r="E56" s="28" t="s">
        <v>26</v>
      </c>
      <c r="F56" s="26">
        <v>17.3</v>
      </c>
      <c r="G56" s="24"/>
      <c r="H56" s="27"/>
      <c r="I56" s="24"/>
    </row>
    <row r="57" s="1" customFormat="1" ht="40" customHeight="1" spans="1:9">
      <c r="A57" s="24">
        <v>54</v>
      </c>
      <c r="B57" s="28" t="s">
        <v>325</v>
      </c>
      <c r="C57" s="29" t="s">
        <v>326</v>
      </c>
      <c r="D57" s="24"/>
      <c r="E57" s="28" t="s">
        <v>26</v>
      </c>
      <c r="F57" s="26">
        <v>12.75</v>
      </c>
      <c r="G57" s="24"/>
      <c r="H57" s="27"/>
      <c r="I57" s="24"/>
    </row>
    <row r="58" s="1" customFormat="1" ht="40" customHeight="1" spans="1:9">
      <c r="A58" s="24">
        <v>55</v>
      </c>
      <c r="B58" s="28" t="s">
        <v>622</v>
      </c>
      <c r="C58" s="29" t="s">
        <v>328</v>
      </c>
      <c r="D58" s="24"/>
      <c r="E58" s="28" t="s">
        <v>13</v>
      </c>
      <c r="F58" s="26">
        <v>3.26</v>
      </c>
      <c r="G58" s="24"/>
      <c r="H58" s="27"/>
      <c r="I58" s="24"/>
    </row>
    <row r="59" s="1" customFormat="1" ht="40" customHeight="1" spans="1:9">
      <c r="A59" s="24">
        <v>56</v>
      </c>
      <c r="B59" s="28" t="s">
        <v>329</v>
      </c>
      <c r="C59" s="29" t="s">
        <v>330</v>
      </c>
      <c r="D59" s="24"/>
      <c r="E59" s="28" t="s">
        <v>26</v>
      </c>
      <c r="F59" s="26">
        <v>3.2</v>
      </c>
      <c r="G59" s="24"/>
      <c r="H59" s="27"/>
      <c r="I59" s="24"/>
    </row>
    <row r="60" s="1" customFormat="1" ht="40" customHeight="1" spans="1:9">
      <c r="A60" s="24">
        <v>57</v>
      </c>
      <c r="B60" s="28" t="s">
        <v>331</v>
      </c>
      <c r="C60" s="29" t="s">
        <v>332</v>
      </c>
      <c r="D60" s="24"/>
      <c r="E60" s="28" t="s">
        <v>26</v>
      </c>
      <c r="F60" s="26">
        <v>2.8</v>
      </c>
      <c r="G60" s="24"/>
      <c r="H60" s="27"/>
      <c r="I60" s="24"/>
    </row>
    <row r="61" s="1" customFormat="1" ht="40" customHeight="1" spans="1:9">
      <c r="A61" s="24">
        <v>58</v>
      </c>
      <c r="B61" s="28" t="s">
        <v>333</v>
      </c>
      <c r="C61" s="29" t="s">
        <v>217</v>
      </c>
      <c r="D61" s="24"/>
      <c r="E61" s="28" t="s">
        <v>26</v>
      </c>
      <c r="F61" s="26">
        <v>1.8</v>
      </c>
      <c r="G61" s="24"/>
      <c r="H61" s="27"/>
      <c r="I61" s="24"/>
    </row>
    <row r="62" s="1" customFormat="1" ht="40" customHeight="1" spans="1:9">
      <c r="A62" s="24">
        <v>59</v>
      </c>
      <c r="B62" s="28" t="s">
        <v>334</v>
      </c>
      <c r="C62" s="29" t="s">
        <v>335</v>
      </c>
      <c r="D62" s="24"/>
      <c r="E62" s="28" t="s">
        <v>336</v>
      </c>
      <c r="F62" s="26">
        <v>1</v>
      </c>
      <c r="G62" s="24"/>
      <c r="H62" s="27"/>
      <c r="I62" s="24"/>
    </row>
    <row r="63" s="1" customFormat="1" ht="40" customHeight="1" spans="1:9">
      <c r="A63" s="24">
        <v>60</v>
      </c>
      <c r="B63" s="28" t="s">
        <v>334</v>
      </c>
      <c r="C63" s="29" t="s">
        <v>337</v>
      </c>
      <c r="D63" s="24"/>
      <c r="E63" s="28" t="s">
        <v>336</v>
      </c>
      <c r="F63" s="26">
        <v>1</v>
      </c>
      <c r="G63" s="24"/>
      <c r="H63" s="27"/>
      <c r="I63" s="24"/>
    </row>
    <row r="64" s="1" customFormat="1" ht="40" customHeight="1" spans="1:9">
      <c r="A64" s="24">
        <v>61</v>
      </c>
      <c r="B64" s="28" t="s">
        <v>120</v>
      </c>
      <c r="C64" s="29" t="s">
        <v>121</v>
      </c>
      <c r="D64" s="24" t="s">
        <v>338</v>
      </c>
      <c r="E64" s="28" t="s">
        <v>26</v>
      </c>
      <c r="F64" s="26">
        <v>10.9</v>
      </c>
      <c r="G64" s="24"/>
      <c r="H64" s="27"/>
      <c r="I64" s="24"/>
    </row>
    <row r="65" s="1" customFormat="1" ht="40" customHeight="1" spans="1:9">
      <c r="A65" s="24">
        <v>62</v>
      </c>
      <c r="B65" s="28" t="s">
        <v>123</v>
      </c>
      <c r="C65" s="29" t="s">
        <v>121</v>
      </c>
      <c r="D65" s="24" t="s">
        <v>338</v>
      </c>
      <c r="E65" s="28" t="s">
        <v>26</v>
      </c>
      <c r="F65" s="26">
        <v>31.08</v>
      </c>
      <c r="G65" s="24"/>
      <c r="H65" s="27"/>
      <c r="I65" s="24"/>
    </row>
    <row r="66" s="1" customFormat="1" ht="40" customHeight="1" spans="1:9">
      <c r="A66" s="24">
        <v>63</v>
      </c>
      <c r="B66" s="28" t="s">
        <v>339</v>
      </c>
      <c r="C66" s="29" t="s">
        <v>340</v>
      </c>
      <c r="D66" s="24" t="s">
        <v>126</v>
      </c>
      <c r="E66" s="28" t="s">
        <v>26</v>
      </c>
      <c r="F66" s="26">
        <v>6</v>
      </c>
      <c r="G66" s="24"/>
      <c r="H66" s="27"/>
      <c r="I66" s="24"/>
    </row>
    <row r="67" s="1" customFormat="1" ht="40" customHeight="1" spans="1:9">
      <c r="A67" s="24">
        <v>64</v>
      </c>
      <c r="B67" s="28" t="s">
        <v>341</v>
      </c>
      <c r="C67" s="29" t="s">
        <v>340</v>
      </c>
      <c r="D67" s="24" t="s">
        <v>126</v>
      </c>
      <c r="E67" s="28" t="s">
        <v>26</v>
      </c>
      <c r="F67" s="26">
        <v>9.4</v>
      </c>
      <c r="G67" s="24"/>
      <c r="H67" s="27"/>
      <c r="I67" s="24"/>
    </row>
    <row r="68" s="1" customFormat="1" ht="40" customHeight="1" spans="1:9">
      <c r="A68" s="24">
        <v>65</v>
      </c>
      <c r="B68" s="28" t="s">
        <v>475</v>
      </c>
      <c r="C68" s="29" t="s">
        <v>343</v>
      </c>
      <c r="D68" s="24" t="s">
        <v>126</v>
      </c>
      <c r="E68" s="28" t="s">
        <v>26</v>
      </c>
      <c r="F68" s="26">
        <v>19.05</v>
      </c>
      <c r="G68" s="24"/>
      <c r="H68" s="27"/>
      <c r="I68" s="24"/>
    </row>
    <row r="69" s="1" customFormat="1" ht="40" customHeight="1" spans="1:9">
      <c r="A69" s="24">
        <v>66</v>
      </c>
      <c r="B69" s="28" t="s">
        <v>476</v>
      </c>
      <c r="C69" s="29" t="s">
        <v>343</v>
      </c>
      <c r="D69" s="24" t="s">
        <v>126</v>
      </c>
      <c r="E69" s="28" t="s">
        <v>26</v>
      </c>
      <c r="F69" s="26">
        <v>4.6</v>
      </c>
      <c r="G69" s="24"/>
      <c r="H69" s="27"/>
      <c r="I69" s="24"/>
    </row>
    <row r="70" s="1" customFormat="1" ht="40" customHeight="1" spans="1:9">
      <c r="A70" s="24">
        <v>67</v>
      </c>
      <c r="B70" s="28" t="s">
        <v>345</v>
      </c>
      <c r="C70" s="29" t="s">
        <v>623</v>
      </c>
      <c r="D70" s="24"/>
      <c r="E70" s="28" t="s">
        <v>77</v>
      </c>
      <c r="F70" s="26">
        <v>1</v>
      </c>
      <c r="G70" s="24"/>
      <c r="H70" s="27"/>
      <c r="I70" s="24"/>
    </row>
    <row r="71" s="1" customFormat="1" ht="40" customHeight="1" spans="1:9">
      <c r="A71" s="24"/>
      <c r="B71" s="28" t="s">
        <v>61</v>
      </c>
      <c r="C71" s="29"/>
      <c r="D71" s="24"/>
      <c r="E71" s="28"/>
      <c r="F71" s="26"/>
      <c r="G71" s="24"/>
      <c r="H71" s="27"/>
      <c r="I71" s="24"/>
    </row>
    <row r="72" s="1" customFormat="1" ht="40" customHeight="1" spans="1:9">
      <c r="A72" s="23" t="s">
        <v>347</v>
      </c>
      <c r="B72" s="24"/>
      <c r="C72" s="25"/>
      <c r="D72" s="24"/>
      <c r="E72" s="24"/>
      <c r="F72" s="26"/>
      <c r="G72" s="24"/>
      <c r="H72" s="27"/>
      <c r="I72" s="24"/>
    </row>
    <row r="73" s="2" customFormat="1" ht="40" customHeight="1" spans="1:9">
      <c r="A73" s="28">
        <v>1</v>
      </c>
      <c r="B73" s="28" t="s">
        <v>624</v>
      </c>
      <c r="C73" s="29" t="s">
        <v>12</v>
      </c>
      <c r="D73" s="24"/>
      <c r="E73" s="28" t="s">
        <v>77</v>
      </c>
      <c r="F73" s="26">
        <v>15</v>
      </c>
      <c r="G73" s="24"/>
      <c r="H73" s="27"/>
      <c r="I73" s="24"/>
    </row>
    <row r="74" s="2" customFormat="1" ht="40" customHeight="1" spans="1:9">
      <c r="A74" s="28">
        <v>2</v>
      </c>
      <c r="B74" s="28" t="s">
        <v>625</v>
      </c>
      <c r="C74" s="29" t="s">
        <v>12</v>
      </c>
      <c r="D74" s="24"/>
      <c r="E74" s="28" t="s">
        <v>13</v>
      </c>
      <c r="F74" s="26">
        <v>246.67</v>
      </c>
      <c r="G74" s="24"/>
      <c r="H74" s="27"/>
      <c r="I74" s="24"/>
    </row>
    <row r="75" s="2" customFormat="1" ht="40" customHeight="1" spans="1:9">
      <c r="A75" s="28">
        <v>3</v>
      </c>
      <c r="B75" s="28" t="s">
        <v>626</v>
      </c>
      <c r="C75" s="29" t="s">
        <v>12</v>
      </c>
      <c r="D75" s="24"/>
      <c r="E75" s="28" t="s">
        <v>13</v>
      </c>
      <c r="F75" s="26">
        <f>219.747*3.4</f>
        <v>747.1398</v>
      </c>
      <c r="G75" s="24"/>
      <c r="H75" s="27"/>
      <c r="I75" s="24"/>
    </row>
    <row r="76" s="2" customFormat="1" ht="40" customHeight="1" spans="1:9">
      <c r="A76" s="28">
        <v>4</v>
      </c>
      <c r="B76" s="28" t="s">
        <v>627</v>
      </c>
      <c r="C76" s="29" t="s">
        <v>12</v>
      </c>
      <c r="D76" s="24"/>
      <c r="E76" s="28" t="s">
        <v>13</v>
      </c>
      <c r="F76" s="26">
        <v>246.68</v>
      </c>
      <c r="G76" s="24"/>
      <c r="H76" s="27"/>
      <c r="I76" s="24"/>
    </row>
    <row r="77" s="2" customFormat="1" ht="40" customHeight="1" spans="1:9">
      <c r="A77" s="28">
        <v>5</v>
      </c>
      <c r="B77" s="28" t="s">
        <v>628</v>
      </c>
      <c r="C77" s="29" t="s">
        <v>12</v>
      </c>
      <c r="D77" s="24"/>
      <c r="E77" s="28" t="s">
        <v>190</v>
      </c>
      <c r="F77" s="26">
        <v>9</v>
      </c>
      <c r="G77" s="24"/>
      <c r="H77" s="27"/>
      <c r="I77" s="24"/>
    </row>
    <row r="78" s="2" customFormat="1" ht="40" customHeight="1" spans="1:9">
      <c r="A78" s="28">
        <v>6</v>
      </c>
      <c r="B78" s="28" t="s">
        <v>354</v>
      </c>
      <c r="C78" s="29" t="s">
        <v>12</v>
      </c>
      <c r="D78" s="24"/>
      <c r="E78" s="28" t="s">
        <v>26</v>
      </c>
      <c r="F78" s="26">
        <v>219.74</v>
      </c>
      <c r="G78" s="24"/>
      <c r="H78" s="27"/>
      <c r="I78" s="24"/>
    </row>
    <row r="79" s="2" customFormat="1" ht="40" customHeight="1" spans="1:9">
      <c r="A79" s="28">
        <v>7</v>
      </c>
      <c r="B79" s="28" t="s">
        <v>629</v>
      </c>
      <c r="C79" s="29" t="s">
        <v>12</v>
      </c>
      <c r="D79" s="24"/>
      <c r="E79" s="28" t="s">
        <v>77</v>
      </c>
      <c r="F79" s="26">
        <v>9</v>
      </c>
      <c r="G79" s="24"/>
      <c r="H79" s="27"/>
      <c r="I79" s="24"/>
    </row>
    <row r="80" s="2" customFormat="1" ht="40" customHeight="1" spans="1:9">
      <c r="A80" s="28">
        <v>8</v>
      </c>
      <c r="B80" s="28" t="s">
        <v>359</v>
      </c>
      <c r="C80" s="29" t="s">
        <v>12</v>
      </c>
      <c r="D80" s="24"/>
      <c r="E80" s="28" t="s">
        <v>13</v>
      </c>
      <c r="F80" s="26">
        <v>2.25</v>
      </c>
      <c r="G80" s="24"/>
      <c r="H80" s="27"/>
      <c r="I80" s="24"/>
    </row>
    <row r="81" s="2" customFormat="1" ht="40" customHeight="1" spans="1:9">
      <c r="A81" s="28">
        <v>9</v>
      </c>
      <c r="B81" s="28" t="s">
        <v>360</v>
      </c>
      <c r="C81" s="29" t="s">
        <v>12</v>
      </c>
      <c r="D81" s="24"/>
      <c r="E81" s="28" t="s">
        <v>77</v>
      </c>
      <c r="F81" s="26">
        <v>2</v>
      </c>
      <c r="G81" s="24"/>
      <c r="H81" s="27"/>
      <c r="I81" s="24"/>
    </row>
    <row r="82" s="2" customFormat="1" ht="40" customHeight="1" spans="1:9">
      <c r="A82" s="28">
        <v>2</v>
      </c>
      <c r="B82" s="28" t="s">
        <v>349</v>
      </c>
      <c r="C82" s="29" t="s">
        <v>12</v>
      </c>
      <c r="D82" s="33"/>
      <c r="E82" s="28" t="s">
        <v>77</v>
      </c>
      <c r="F82" s="24">
        <v>14</v>
      </c>
      <c r="G82" s="24"/>
      <c r="H82" s="27"/>
      <c r="I82" s="24"/>
    </row>
    <row r="83" s="2" customFormat="1" ht="40" customHeight="1" spans="1:9">
      <c r="A83" s="28">
        <v>3</v>
      </c>
      <c r="B83" s="28" t="s">
        <v>350</v>
      </c>
      <c r="C83" s="29" t="s">
        <v>12</v>
      </c>
      <c r="D83" s="33"/>
      <c r="E83" s="28" t="s">
        <v>77</v>
      </c>
      <c r="F83" s="24">
        <v>7</v>
      </c>
      <c r="G83" s="24"/>
      <c r="H83" s="27"/>
      <c r="I83" s="24"/>
    </row>
    <row r="84" s="2" customFormat="1" ht="40" customHeight="1" spans="1:9">
      <c r="A84" s="28">
        <v>4</v>
      </c>
      <c r="B84" s="28" t="s">
        <v>351</v>
      </c>
      <c r="C84" s="29" t="s">
        <v>12</v>
      </c>
      <c r="D84" s="33"/>
      <c r="E84" s="28" t="s">
        <v>77</v>
      </c>
      <c r="F84" s="24">
        <v>6</v>
      </c>
      <c r="G84" s="24"/>
      <c r="H84" s="27"/>
      <c r="I84" s="24"/>
    </row>
    <row r="85" s="1" customFormat="1" ht="40" customHeight="1" spans="1:9">
      <c r="A85" s="28">
        <v>10</v>
      </c>
      <c r="B85" s="28" t="s">
        <v>630</v>
      </c>
      <c r="C85" s="30" t="s">
        <v>631</v>
      </c>
      <c r="D85" s="24"/>
      <c r="E85" s="28" t="s">
        <v>16</v>
      </c>
      <c r="F85" s="26">
        <v>1</v>
      </c>
      <c r="G85" s="24"/>
      <c r="H85" s="27"/>
      <c r="I85" s="24"/>
    </row>
    <row r="86" s="1" customFormat="1" ht="40" customHeight="1" spans="1:9">
      <c r="A86" s="28">
        <v>11</v>
      </c>
      <c r="B86" s="34" t="s">
        <v>361</v>
      </c>
      <c r="C86" s="35" t="s">
        <v>632</v>
      </c>
      <c r="D86" s="28"/>
      <c r="E86" s="28" t="s">
        <v>13</v>
      </c>
      <c r="F86" s="26">
        <v>8.38</v>
      </c>
      <c r="G86" s="36"/>
      <c r="H86" s="27"/>
      <c r="I86" s="24"/>
    </row>
    <row r="87" s="1" customFormat="1" ht="40" customHeight="1" spans="1:9">
      <c r="A87" s="28">
        <v>12</v>
      </c>
      <c r="B87" s="24" t="s">
        <v>362</v>
      </c>
      <c r="C87" s="35" t="s">
        <v>632</v>
      </c>
      <c r="D87" s="28"/>
      <c r="E87" s="28" t="s">
        <v>13</v>
      </c>
      <c r="F87" s="26">
        <v>7.79</v>
      </c>
      <c r="G87" s="24"/>
      <c r="H87" s="27"/>
      <c r="I87" s="24"/>
    </row>
    <row r="88" s="3" customFormat="1" ht="40" customHeight="1" spans="1:9">
      <c r="A88" s="28">
        <v>13</v>
      </c>
      <c r="B88" s="37" t="s">
        <v>363</v>
      </c>
      <c r="C88" s="35" t="s">
        <v>632</v>
      </c>
      <c r="D88" s="38" t="s">
        <v>633</v>
      </c>
      <c r="E88" s="28" t="s">
        <v>13</v>
      </c>
      <c r="F88" s="39">
        <v>7.79</v>
      </c>
      <c r="G88" s="40"/>
      <c r="H88" s="39"/>
      <c r="I88" s="62"/>
    </row>
    <row r="89" s="1" customFormat="1" ht="40" customHeight="1" spans="1:9">
      <c r="A89" s="28">
        <v>14</v>
      </c>
      <c r="B89" s="24" t="s">
        <v>365</v>
      </c>
      <c r="C89" s="35" t="s">
        <v>632</v>
      </c>
      <c r="D89" s="28"/>
      <c r="E89" s="28" t="s">
        <v>13</v>
      </c>
      <c r="F89" s="26">
        <v>15.31</v>
      </c>
      <c r="G89" s="24"/>
      <c r="H89" s="27"/>
      <c r="I89" s="24"/>
    </row>
    <row r="90" s="1" customFormat="1" ht="40" customHeight="1" spans="1:9">
      <c r="A90" s="28">
        <v>15</v>
      </c>
      <c r="B90" s="24" t="s">
        <v>634</v>
      </c>
      <c r="C90" s="30" t="s">
        <v>409</v>
      </c>
      <c r="D90" s="28"/>
      <c r="E90" s="28" t="s">
        <v>13</v>
      </c>
      <c r="F90" s="26">
        <v>15.31</v>
      </c>
      <c r="G90" s="24"/>
      <c r="H90" s="27"/>
      <c r="I90" s="24"/>
    </row>
    <row r="91" s="3" customFormat="1" ht="40" customHeight="1" spans="1:9">
      <c r="A91" s="28">
        <v>16</v>
      </c>
      <c r="B91" s="37" t="s">
        <v>56</v>
      </c>
      <c r="C91" s="41" t="s">
        <v>635</v>
      </c>
      <c r="D91" s="42" t="s">
        <v>58</v>
      </c>
      <c r="E91" s="43" t="s">
        <v>118</v>
      </c>
      <c r="F91" s="39">
        <v>7.79</v>
      </c>
      <c r="G91" s="40"/>
      <c r="H91" s="44"/>
      <c r="I91" s="62"/>
    </row>
    <row r="92" s="4" customFormat="1" ht="40" customHeight="1" spans="1:9">
      <c r="A92" s="28">
        <v>17</v>
      </c>
      <c r="B92" s="37" t="s">
        <v>40</v>
      </c>
      <c r="C92" s="30" t="s">
        <v>617</v>
      </c>
      <c r="D92" s="45"/>
      <c r="E92" s="46" t="s">
        <v>118</v>
      </c>
      <c r="F92" s="26">
        <v>245.48</v>
      </c>
      <c r="G92" s="47"/>
      <c r="H92" s="47"/>
      <c r="I92" s="45"/>
    </row>
    <row r="93" s="3" customFormat="1" ht="40" customHeight="1" spans="1:9">
      <c r="A93" s="28">
        <v>18</v>
      </c>
      <c r="B93" s="37" t="s">
        <v>369</v>
      </c>
      <c r="C93" s="34" t="s">
        <v>370</v>
      </c>
      <c r="D93" s="31" t="s">
        <v>39</v>
      </c>
      <c r="E93" s="48" t="s">
        <v>118</v>
      </c>
      <c r="F93" s="26">
        <f>F94+F95+F96+F97</f>
        <v>245.48</v>
      </c>
      <c r="G93" s="40"/>
      <c r="H93" s="39"/>
      <c r="I93" s="62"/>
    </row>
    <row r="94" s="3" customFormat="1" ht="40" customHeight="1" spans="1:9">
      <c r="A94" s="28">
        <v>19</v>
      </c>
      <c r="B94" s="37" t="s">
        <v>371</v>
      </c>
      <c r="C94" s="34" t="s">
        <v>372</v>
      </c>
      <c r="D94" s="31" t="s">
        <v>39</v>
      </c>
      <c r="E94" s="48" t="s">
        <v>118</v>
      </c>
      <c r="F94" s="26">
        <v>45.56</v>
      </c>
      <c r="G94" s="40"/>
      <c r="H94" s="39"/>
      <c r="I94" s="62"/>
    </row>
    <row r="95" s="3" customFormat="1" ht="40" customHeight="1" spans="1:9">
      <c r="A95" s="28">
        <v>20</v>
      </c>
      <c r="B95" s="37" t="s">
        <v>373</v>
      </c>
      <c r="C95" s="34" t="s">
        <v>372</v>
      </c>
      <c r="D95" s="31" t="s">
        <v>39</v>
      </c>
      <c r="E95" s="48" t="s">
        <v>118</v>
      </c>
      <c r="F95" s="26">
        <v>4.91</v>
      </c>
      <c r="G95" s="40"/>
      <c r="H95" s="39"/>
      <c r="I95" s="62"/>
    </row>
    <row r="96" s="3" customFormat="1" ht="40" customHeight="1" spans="1:9">
      <c r="A96" s="28">
        <v>21</v>
      </c>
      <c r="B96" s="37" t="s">
        <v>636</v>
      </c>
      <c r="C96" s="34" t="s">
        <v>372</v>
      </c>
      <c r="D96" s="31" t="s">
        <v>39</v>
      </c>
      <c r="E96" s="48" t="s">
        <v>118</v>
      </c>
      <c r="F96" s="26">
        <v>4.91</v>
      </c>
      <c r="G96" s="40"/>
      <c r="H96" s="39"/>
      <c r="I96" s="62"/>
    </row>
    <row r="97" s="3" customFormat="1" ht="40" customHeight="1" spans="1:9">
      <c r="A97" s="28">
        <v>22</v>
      </c>
      <c r="B97" s="37" t="s">
        <v>375</v>
      </c>
      <c r="C97" s="34" t="s">
        <v>372</v>
      </c>
      <c r="D97" s="31" t="s">
        <v>39</v>
      </c>
      <c r="E97" s="48" t="s">
        <v>118</v>
      </c>
      <c r="F97" s="26">
        <v>190.1</v>
      </c>
      <c r="G97" s="40"/>
      <c r="H97" s="39"/>
      <c r="I97" s="62"/>
    </row>
    <row r="98" s="1" customFormat="1" ht="40" customHeight="1" spans="1:9">
      <c r="A98" s="28">
        <v>23</v>
      </c>
      <c r="B98" s="24" t="s">
        <v>376</v>
      </c>
      <c r="C98" s="30" t="s">
        <v>377</v>
      </c>
      <c r="D98" s="28"/>
      <c r="E98" s="28" t="s">
        <v>26</v>
      </c>
      <c r="F98" s="39">
        <v>28.86</v>
      </c>
      <c r="G98" s="24"/>
      <c r="H98" s="27"/>
      <c r="I98" s="24"/>
    </row>
    <row r="99" s="1" customFormat="1" ht="40" customHeight="1" spans="1:9">
      <c r="A99" s="28">
        <v>24</v>
      </c>
      <c r="B99" s="34" t="s">
        <v>637</v>
      </c>
      <c r="C99" s="25"/>
      <c r="D99" s="28"/>
      <c r="E99" s="28" t="s">
        <v>13</v>
      </c>
      <c r="F99" s="26">
        <v>4.32</v>
      </c>
      <c r="G99" s="36"/>
      <c r="H99" s="27"/>
      <c r="I99" s="24"/>
    </row>
    <row r="100" s="1" customFormat="1" ht="40" customHeight="1" spans="1:9">
      <c r="A100" s="28">
        <v>25</v>
      </c>
      <c r="B100" s="49" t="s">
        <v>91</v>
      </c>
      <c r="C100" s="50" t="s">
        <v>92</v>
      </c>
      <c r="D100" s="50"/>
      <c r="E100" s="50" t="s">
        <v>13</v>
      </c>
      <c r="F100" s="27">
        <f>F99*2</f>
        <v>8.64</v>
      </c>
      <c r="G100" s="31"/>
      <c r="H100" s="27"/>
      <c r="I100" s="63"/>
    </row>
    <row r="101" s="3" customFormat="1" ht="40" customHeight="1" spans="1:9">
      <c r="A101" s="28">
        <v>26</v>
      </c>
      <c r="B101" s="37" t="s">
        <v>638</v>
      </c>
      <c r="C101" s="30" t="s">
        <v>379</v>
      </c>
      <c r="D101" s="51" t="s">
        <v>639</v>
      </c>
      <c r="E101" s="28" t="s">
        <v>26</v>
      </c>
      <c r="F101" s="39">
        <v>21.2</v>
      </c>
      <c r="G101" s="40"/>
      <c r="H101" s="47"/>
      <c r="I101" s="62"/>
    </row>
    <row r="102" s="1" customFormat="1" ht="40" customHeight="1" spans="1:9">
      <c r="A102" s="28">
        <v>27</v>
      </c>
      <c r="B102" s="28" t="s">
        <v>640</v>
      </c>
      <c r="C102" s="30" t="s">
        <v>385</v>
      </c>
      <c r="D102" s="28"/>
      <c r="E102" s="28" t="s">
        <v>26</v>
      </c>
      <c r="F102" s="26">
        <v>15.625</v>
      </c>
      <c r="G102" s="24"/>
      <c r="H102" s="27"/>
      <c r="I102" s="24"/>
    </row>
    <row r="103" s="1" customFormat="1" ht="40" customHeight="1" spans="1:9">
      <c r="A103" s="28">
        <v>28</v>
      </c>
      <c r="B103" s="28" t="s">
        <v>24</v>
      </c>
      <c r="C103" s="28" t="s">
        <v>25</v>
      </c>
      <c r="D103" s="28"/>
      <c r="E103" s="28" t="s">
        <v>26</v>
      </c>
      <c r="F103" s="52">
        <v>197.82</v>
      </c>
      <c r="G103" s="36"/>
      <c r="H103" s="27"/>
      <c r="I103" s="24"/>
    </row>
    <row r="104" s="1" customFormat="1" ht="40" customHeight="1" spans="1:9">
      <c r="A104" s="28">
        <v>29</v>
      </c>
      <c r="B104" s="28" t="s">
        <v>27</v>
      </c>
      <c r="C104" s="28" t="s">
        <v>28</v>
      </c>
      <c r="D104" s="28"/>
      <c r="E104" s="28" t="s">
        <v>26</v>
      </c>
      <c r="F104" s="52">
        <v>197.82</v>
      </c>
      <c r="G104" s="36"/>
      <c r="H104" s="27"/>
      <c r="I104" s="24"/>
    </row>
    <row r="105" s="5" customFormat="1" ht="40" customHeight="1" spans="1:9">
      <c r="A105" s="28">
        <v>30</v>
      </c>
      <c r="B105" s="42" t="s">
        <v>35</v>
      </c>
      <c r="C105" s="30" t="s">
        <v>617</v>
      </c>
      <c r="D105" s="53"/>
      <c r="E105" s="53" t="s">
        <v>13</v>
      </c>
      <c r="F105" s="54">
        <f>F107+F108+F109</f>
        <v>783.4404</v>
      </c>
      <c r="G105" s="27"/>
      <c r="H105" s="27"/>
      <c r="I105" s="64"/>
    </row>
    <row r="106" s="5" customFormat="1" ht="40" customHeight="1" spans="1:9">
      <c r="A106" s="28">
        <v>31</v>
      </c>
      <c r="B106" s="28" t="s">
        <v>37</v>
      </c>
      <c r="C106" s="34" t="s">
        <v>370</v>
      </c>
      <c r="D106" s="31" t="s">
        <v>39</v>
      </c>
      <c r="E106" s="53" t="s">
        <v>13</v>
      </c>
      <c r="F106" s="54">
        <v>783.44</v>
      </c>
      <c r="G106" s="27"/>
      <c r="H106" s="27"/>
      <c r="I106" s="64"/>
    </row>
    <row r="107" s="5" customFormat="1" ht="40" customHeight="1" spans="1:9">
      <c r="A107" s="28">
        <v>32</v>
      </c>
      <c r="B107" s="34" t="s">
        <v>38</v>
      </c>
      <c r="C107" s="34" t="s">
        <v>372</v>
      </c>
      <c r="D107" s="31" t="s">
        <v>39</v>
      </c>
      <c r="E107" s="53" t="s">
        <v>13</v>
      </c>
      <c r="F107" s="54">
        <v>614.6452</v>
      </c>
      <c r="G107" s="27"/>
      <c r="H107" s="27"/>
      <c r="I107" s="64"/>
    </row>
    <row r="108" s="5" customFormat="1" ht="40" customHeight="1" spans="1:9">
      <c r="A108" s="28">
        <v>33</v>
      </c>
      <c r="B108" s="34" t="s">
        <v>387</v>
      </c>
      <c r="C108" s="34" t="s">
        <v>372</v>
      </c>
      <c r="D108" s="31" t="s">
        <v>39</v>
      </c>
      <c r="E108" s="53" t="s">
        <v>13</v>
      </c>
      <c r="F108" s="54">
        <v>141.6252</v>
      </c>
      <c r="G108" s="27"/>
      <c r="H108" s="27"/>
      <c r="I108" s="64"/>
    </row>
    <row r="109" s="6" customFormat="1" ht="40" customHeight="1" spans="1:9">
      <c r="A109" s="28">
        <v>34</v>
      </c>
      <c r="B109" s="34" t="s">
        <v>388</v>
      </c>
      <c r="C109" s="34" t="s">
        <v>372</v>
      </c>
      <c r="D109" s="31" t="s">
        <v>39</v>
      </c>
      <c r="E109" s="53" t="s">
        <v>13</v>
      </c>
      <c r="F109" s="54">
        <v>27.17</v>
      </c>
      <c r="G109" s="27"/>
      <c r="H109" s="27"/>
      <c r="I109" s="40"/>
    </row>
    <row r="110" s="7" customFormat="1" ht="40" customHeight="1" spans="1:9">
      <c r="A110" s="28">
        <v>35</v>
      </c>
      <c r="B110" s="34" t="s">
        <v>389</v>
      </c>
      <c r="C110" s="31" t="s">
        <v>390</v>
      </c>
      <c r="D110" s="35"/>
      <c r="E110" s="53" t="s">
        <v>13</v>
      </c>
      <c r="F110" s="54">
        <v>11.44</v>
      </c>
      <c r="G110" s="27"/>
      <c r="H110" s="27"/>
      <c r="I110" s="40"/>
    </row>
    <row r="111" s="7" customFormat="1" ht="40" customHeight="1" spans="1:9">
      <c r="A111" s="28">
        <v>36</v>
      </c>
      <c r="B111" s="34" t="s">
        <v>391</v>
      </c>
      <c r="C111" s="31" t="s">
        <v>392</v>
      </c>
      <c r="D111" s="35"/>
      <c r="E111" s="53" t="s">
        <v>13</v>
      </c>
      <c r="F111" s="54">
        <v>1.26</v>
      </c>
      <c r="G111" s="27"/>
      <c r="H111" s="27"/>
      <c r="I111" s="40"/>
    </row>
    <row r="112" s="6" customFormat="1" ht="40" customHeight="1" spans="1:9">
      <c r="A112" s="28">
        <v>37</v>
      </c>
      <c r="B112" s="34" t="s">
        <v>47</v>
      </c>
      <c r="C112" s="34" t="s">
        <v>393</v>
      </c>
      <c r="D112" s="28" t="s">
        <v>311</v>
      </c>
      <c r="E112" s="37" t="s">
        <v>50</v>
      </c>
      <c r="F112" s="48">
        <v>23</v>
      </c>
      <c r="G112" s="40"/>
      <c r="H112" s="39"/>
      <c r="I112" s="62"/>
    </row>
    <row r="113" s="7" customFormat="1" ht="40" customHeight="1" spans="1:9">
      <c r="A113" s="28">
        <v>38</v>
      </c>
      <c r="B113" s="34" t="s">
        <v>394</v>
      </c>
      <c r="C113" s="31" t="s">
        <v>395</v>
      </c>
      <c r="D113" s="28" t="s">
        <v>311</v>
      </c>
      <c r="E113" s="37" t="s">
        <v>50</v>
      </c>
      <c r="F113" s="54">
        <v>4</v>
      </c>
      <c r="G113" s="27"/>
      <c r="H113" s="27"/>
      <c r="I113" s="40"/>
    </row>
    <row r="114" s="7" customFormat="1" ht="40" customHeight="1" spans="1:9">
      <c r="A114" s="28">
        <v>39</v>
      </c>
      <c r="B114" s="34" t="s">
        <v>396</v>
      </c>
      <c r="C114" s="31" t="s">
        <v>397</v>
      </c>
      <c r="D114" s="28" t="s">
        <v>311</v>
      </c>
      <c r="E114" s="37" t="s">
        <v>50</v>
      </c>
      <c r="F114" s="54">
        <v>80</v>
      </c>
      <c r="G114" s="27"/>
      <c r="H114" s="27"/>
      <c r="I114" s="40"/>
    </row>
    <row r="115" s="6" customFormat="1" ht="40" customHeight="1" spans="1:9">
      <c r="A115" s="28">
        <v>40</v>
      </c>
      <c r="B115" s="48" t="s">
        <v>398</v>
      </c>
      <c r="C115" s="55" t="s">
        <v>128</v>
      </c>
      <c r="D115" s="28" t="s">
        <v>311</v>
      </c>
      <c r="E115" s="40" t="s">
        <v>50</v>
      </c>
      <c r="F115" s="40">
        <v>20</v>
      </c>
      <c r="G115" s="27"/>
      <c r="H115" s="47"/>
      <c r="I115" s="40"/>
    </row>
    <row r="116" s="7" customFormat="1" ht="40" customHeight="1" spans="1:9">
      <c r="A116" s="28">
        <v>42</v>
      </c>
      <c r="B116" s="34" t="s">
        <v>641</v>
      </c>
      <c r="C116" s="31" t="s">
        <v>217</v>
      </c>
      <c r="D116" s="35"/>
      <c r="E116" s="53" t="s">
        <v>336</v>
      </c>
      <c r="F116" s="54">
        <v>2</v>
      </c>
      <c r="G116" s="27"/>
      <c r="H116" s="27"/>
      <c r="I116" s="40"/>
    </row>
    <row r="117" s="7" customFormat="1" ht="40" customHeight="1" spans="1:9">
      <c r="A117" s="28">
        <v>43</v>
      </c>
      <c r="B117" s="34" t="s">
        <v>403</v>
      </c>
      <c r="C117" s="31" t="s">
        <v>217</v>
      </c>
      <c r="D117" s="35"/>
      <c r="E117" s="53" t="s">
        <v>336</v>
      </c>
      <c r="F117" s="54">
        <v>3</v>
      </c>
      <c r="G117" s="27"/>
      <c r="H117" s="27"/>
      <c r="I117" s="40"/>
    </row>
    <row r="118" s="7" customFormat="1" ht="40" customHeight="1" spans="1:9">
      <c r="A118" s="28">
        <v>44</v>
      </c>
      <c r="B118" s="34" t="s">
        <v>642</v>
      </c>
      <c r="C118" s="31" t="s">
        <v>217</v>
      </c>
      <c r="D118" s="35"/>
      <c r="E118" s="53" t="s">
        <v>336</v>
      </c>
      <c r="F118" s="54">
        <v>2</v>
      </c>
      <c r="G118" s="27"/>
      <c r="H118" s="27"/>
      <c r="I118" s="40"/>
    </row>
    <row r="119" s="7" customFormat="1" ht="40" customHeight="1" spans="1:9">
      <c r="A119" s="28">
        <v>45</v>
      </c>
      <c r="B119" s="34" t="s">
        <v>405</v>
      </c>
      <c r="C119" s="31" t="s">
        <v>409</v>
      </c>
      <c r="D119" s="35" t="s">
        <v>406</v>
      </c>
      <c r="E119" s="53" t="s">
        <v>190</v>
      </c>
      <c r="F119" s="54">
        <v>3</v>
      </c>
      <c r="G119" s="27"/>
      <c r="H119" s="27"/>
      <c r="I119" s="40"/>
    </row>
    <row r="120" s="7" customFormat="1" ht="40" customHeight="1" spans="1:9">
      <c r="A120" s="28">
        <v>46</v>
      </c>
      <c r="B120" s="34" t="s">
        <v>407</v>
      </c>
      <c r="C120" s="29" t="s">
        <v>282</v>
      </c>
      <c r="D120" s="35"/>
      <c r="E120" s="50" t="s">
        <v>13</v>
      </c>
      <c r="F120" s="54">
        <v>271.26</v>
      </c>
      <c r="G120" s="27"/>
      <c r="H120" s="27"/>
      <c r="I120" s="40"/>
    </row>
    <row r="121" s="8" customFormat="1" ht="40" customHeight="1" spans="1:9">
      <c r="A121" s="28">
        <v>48</v>
      </c>
      <c r="B121" s="34" t="s">
        <v>408</v>
      </c>
      <c r="C121" s="31" t="s">
        <v>409</v>
      </c>
      <c r="D121" s="56"/>
      <c r="E121" s="50" t="s">
        <v>13</v>
      </c>
      <c r="F121" s="54">
        <v>4.67</v>
      </c>
      <c r="G121" s="27"/>
      <c r="H121" s="27"/>
      <c r="I121" s="64"/>
    </row>
    <row r="122" s="8" customFormat="1" ht="40" customHeight="1" spans="1:9">
      <c r="A122" s="28">
        <v>49</v>
      </c>
      <c r="B122" s="34" t="s">
        <v>410</v>
      </c>
      <c r="C122" s="31" t="s">
        <v>409</v>
      </c>
      <c r="D122" s="56"/>
      <c r="E122" s="30" t="s">
        <v>77</v>
      </c>
      <c r="F122" s="54">
        <v>38</v>
      </c>
      <c r="G122" s="27"/>
      <c r="H122" s="27"/>
      <c r="I122" s="64"/>
    </row>
    <row r="123" s="8" customFormat="1" ht="40" customHeight="1" spans="1:9">
      <c r="A123" s="28">
        <v>50</v>
      </c>
      <c r="B123" s="34" t="s">
        <v>411</v>
      </c>
      <c r="C123" s="31"/>
      <c r="D123" s="56"/>
      <c r="E123" s="53" t="s">
        <v>13</v>
      </c>
      <c r="F123" s="54">
        <v>271.26</v>
      </c>
      <c r="G123" s="27"/>
      <c r="H123" s="27"/>
      <c r="I123" s="64"/>
    </row>
    <row r="124" s="1" customFormat="1" ht="40" customHeight="1" spans="1:9">
      <c r="A124" s="28">
        <v>51</v>
      </c>
      <c r="B124" s="49" t="s">
        <v>412</v>
      </c>
      <c r="C124" s="29" t="s">
        <v>12</v>
      </c>
      <c r="D124" s="50"/>
      <c r="E124" s="24" t="s">
        <v>16</v>
      </c>
      <c r="F124" s="27">
        <v>1</v>
      </c>
      <c r="G124" s="57"/>
      <c r="H124" s="58"/>
      <c r="I124" s="63"/>
    </row>
    <row r="125" s="1" customFormat="1" ht="40" customHeight="1" spans="1:9">
      <c r="A125" s="28">
        <v>52</v>
      </c>
      <c r="B125" s="28" t="s">
        <v>413</v>
      </c>
      <c r="C125" s="30" t="s">
        <v>643</v>
      </c>
      <c r="D125" s="50" t="s">
        <v>217</v>
      </c>
      <c r="E125" s="28" t="s">
        <v>336</v>
      </c>
      <c r="F125" s="27">
        <v>2</v>
      </c>
      <c r="G125" s="31"/>
      <c r="H125" s="27"/>
      <c r="I125" s="63"/>
    </row>
    <row r="126" s="1" customFormat="1" ht="40" customHeight="1" spans="1:9">
      <c r="A126" s="28">
        <v>53</v>
      </c>
      <c r="B126" s="59" t="s">
        <v>120</v>
      </c>
      <c r="C126" s="59" t="s">
        <v>415</v>
      </c>
      <c r="D126" s="24" t="s">
        <v>338</v>
      </c>
      <c r="E126" s="59" t="s">
        <v>26</v>
      </c>
      <c r="F126" s="60">
        <f>160+17+15+3.7+5.16+3.2</f>
        <v>204.06</v>
      </c>
      <c r="G126" s="60"/>
      <c r="H126" s="61"/>
      <c r="I126" s="63"/>
    </row>
    <row r="127" s="1" customFormat="1" ht="40" customHeight="1" spans="1:9">
      <c r="A127" s="28">
        <v>54</v>
      </c>
      <c r="B127" s="30" t="s">
        <v>416</v>
      </c>
      <c r="C127" s="30" t="s">
        <v>417</v>
      </c>
      <c r="D127" s="60"/>
      <c r="E127" s="59" t="s">
        <v>26</v>
      </c>
      <c r="F127" s="60">
        <f>77*1.5</f>
        <v>115.5</v>
      </c>
      <c r="G127" s="60"/>
      <c r="H127" s="61"/>
      <c r="I127" s="63"/>
    </row>
    <row r="128" s="1" customFormat="1" ht="40" customHeight="1" spans="1:9">
      <c r="A128" s="28">
        <v>55</v>
      </c>
      <c r="B128" s="59" t="s">
        <v>123</v>
      </c>
      <c r="C128" s="30" t="s">
        <v>644</v>
      </c>
      <c r="D128" s="24" t="s">
        <v>338</v>
      </c>
      <c r="E128" s="59" t="s">
        <v>26</v>
      </c>
      <c r="F128" s="60">
        <f>4*3.2+26</f>
        <v>38.8</v>
      </c>
      <c r="G128" s="60"/>
      <c r="H128" s="61"/>
      <c r="I128" s="63"/>
    </row>
    <row r="129" s="9" customFormat="1" ht="40" customHeight="1" spans="1:14">
      <c r="A129" s="28">
        <v>56</v>
      </c>
      <c r="B129" s="28" t="s">
        <v>323</v>
      </c>
      <c r="C129" s="29" t="s">
        <v>324</v>
      </c>
      <c r="D129" s="24"/>
      <c r="E129" s="28" t="s">
        <v>26</v>
      </c>
      <c r="F129" s="26">
        <f>4*3.2</f>
        <v>12.8</v>
      </c>
      <c r="G129" s="24"/>
      <c r="H129" s="27"/>
      <c r="I129" s="24"/>
      <c r="N129" s="1"/>
    </row>
    <row r="130" s="9" customFormat="1" ht="40" customHeight="1" spans="1:14">
      <c r="A130" s="28">
        <v>57</v>
      </c>
      <c r="B130" s="28" t="s">
        <v>418</v>
      </c>
      <c r="C130" s="29"/>
      <c r="D130" s="24"/>
      <c r="E130" s="28" t="s">
        <v>50</v>
      </c>
      <c r="F130" s="26">
        <v>5</v>
      </c>
      <c r="G130" s="24"/>
      <c r="H130" s="27"/>
      <c r="I130" s="24"/>
      <c r="N130" s="1"/>
    </row>
    <row r="131" s="1" customFormat="1" ht="40" customHeight="1" spans="1:9">
      <c r="A131" s="23" t="s">
        <v>61</v>
      </c>
      <c r="B131" s="23"/>
      <c r="C131" s="23"/>
      <c r="D131" s="23"/>
      <c r="E131" s="23"/>
      <c r="F131" s="23"/>
      <c r="G131" s="23"/>
      <c r="H131" s="27"/>
      <c r="I131" s="24"/>
    </row>
    <row r="132" s="1" customFormat="1" ht="40" customHeight="1" spans="1:9">
      <c r="A132" s="23" t="s">
        <v>645</v>
      </c>
      <c r="B132" s="24"/>
      <c r="C132" s="25"/>
      <c r="D132" s="24"/>
      <c r="E132" s="24"/>
      <c r="F132" s="26"/>
      <c r="G132" s="24"/>
      <c r="H132" s="27"/>
      <c r="I132" s="24"/>
    </row>
    <row r="133" s="2" customFormat="1" ht="40" customHeight="1" spans="1:14">
      <c r="A133" s="28">
        <v>1</v>
      </c>
      <c r="B133" s="28" t="s">
        <v>419</v>
      </c>
      <c r="C133" s="29" t="s">
        <v>12</v>
      </c>
      <c r="D133" s="24"/>
      <c r="E133" s="28" t="s">
        <v>50</v>
      </c>
      <c r="F133" s="26">
        <v>4</v>
      </c>
      <c r="G133" s="24"/>
      <c r="H133" s="27"/>
      <c r="I133" s="24"/>
      <c r="N133" s="1"/>
    </row>
    <row r="134" s="2" customFormat="1" ht="40" customHeight="1" spans="1:14">
      <c r="A134" s="28">
        <v>2</v>
      </c>
      <c r="B134" s="28" t="s">
        <v>646</v>
      </c>
      <c r="C134" s="29" t="s">
        <v>12</v>
      </c>
      <c r="D134" s="24"/>
      <c r="E134" s="28" t="s">
        <v>77</v>
      </c>
      <c r="F134" s="26">
        <v>33</v>
      </c>
      <c r="G134" s="24"/>
      <c r="H134" s="27"/>
      <c r="I134" s="24"/>
      <c r="N134" s="1"/>
    </row>
    <row r="135" s="2" customFormat="1" ht="40" customHeight="1" spans="1:14">
      <c r="A135" s="28">
        <v>3</v>
      </c>
      <c r="B135" s="28" t="s">
        <v>421</v>
      </c>
      <c r="C135" s="29" t="s">
        <v>12</v>
      </c>
      <c r="D135" s="24"/>
      <c r="E135" s="28" t="s">
        <v>13</v>
      </c>
      <c r="F135" s="26">
        <f>(32.8+33.46)*3.42</f>
        <v>226.6092</v>
      </c>
      <c r="G135" s="24"/>
      <c r="H135" s="27"/>
      <c r="I135" s="24"/>
      <c r="N135" s="1"/>
    </row>
    <row r="136" s="2" customFormat="1" ht="40" customHeight="1" spans="1:14">
      <c r="A136" s="28">
        <v>4</v>
      </c>
      <c r="B136" s="28" t="s">
        <v>422</v>
      </c>
      <c r="C136" s="29" t="s">
        <v>12</v>
      </c>
      <c r="D136" s="24"/>
      <c r="E136" s="28" t="s">
        <v>13</v>
      </c>
      <c r="F136" s="26">
        <v>11</v>
      </c>
      <c r="G136" s="24"/>
      <c r="H136" s="27"/>
      <c r="I136" s="24"/>
      <c r="N136" s="1"/>
    </row>
    <row r="137" s="2" customFormat="1" ht="40" customHeight="1" spans="1:14">
      <c r="A137" s="28">
        <v>5</v>
      </c>
      <c r="B137" s="28" t="s">
        <v>647</v>
      </c>
      <c r="C137" s="29" t="s">
        <v>12</v>
      </c>
      <c r="D137" s="24"/>
      <c r="E137" s="28" t="s">
        <v>13</v>
      </c>
      <c r="F137" s="26">
        <v>10</v>
      </c>
      <c r="G137" s="24"/>
      <c r="H137" s="27"/>
      <c r="I137" s="24"/>
      <c r="N137" s="1"/>
    </row>
    <row r="138" s="2" customFormat="1" ht="40" customHeight="1" spans="1:9">
      <c r="A138" s="28">
        <v>6</v>
      </c>
      <c r="B138" s="28" t="s">
        <v>648</v>
      </c>
      <c r="C138" s="29" t="s">
        <v>12</v>
      </c>
      <c r="D138" s="24"/>
      <c r="E138" s="28" t="s">
        <v>50</v>
      </c>
      <c r="F138" s="26">
        <v>16</v>
      </c>
      <c r="G138" s="24"/>
      <c r="H138" s="27"/>
      <c r="I138" s="24"/>
    </row>
    <row r="139" s="2" customFormat="1" ht="40" customHeight="1" spans="1:9">
      <c r="A139" s="28">
        <v>7</v>
      </c>
      <c r="B139" s="28" t="s">
        <v>649</v>
      </c>
      <c r="C139" s="29" t="s">
        <v>12</v>
      </c>
      <c r="D139" s="24"/>
      <c r="E139" s="28" t="s">
        <v>77</v>
      </c>
      <c r="F139" s="26">
        <v>16</v>
      </c>
      <c r="G139" s="24"/>
      <c r="H139" s="27"/>
      <c r="I139" s="24"/>
    </row>
    <row r="140" s="2" customFormat="1" ht="40" customHeight="1" spans="1:9">
      <c r="A140" s="28">
        <v>8</v>
      </c>
      <c r="B140" s="28" t="s">
        <v>650</v>
      </c>
      <c r="C140" s="29" t="s">
        <v>12</v>
      </c>
      <c r="D140" s="24"/>
      <c r="E140" s="28" t="s">
        <v>77</v>
      </c>
      <c r="F140" s="26">
        <v>8</v>
      </c>
      <c r="G140" s="24"/>
      <c r="H140" s="27"/>
      <c r="I140" s="24"/>
    </row>
    <row r="141" s="2" customFormat="1" ht="40" customHeight="1" spans="1:9">
      <c r="A141" s="28">
        <v>9</v>
      </c>
      <c r="B141" s="28" t="s">
        <v>651</v>
      </c>
      <c r="C141" s="29" t="s">
        <v>12</v>
      </c>
      <c r="D141" s="24"/>
      <c r="E141" s="24" t="s">
        <v>13</v>
      </c>
      <c r="F141" s="26">
        <f>36.38+35.41</f>
        <v>71.79</v>
      </c>
      <c r="G141" s="24"/>
      <c r="H141" s="27"/>
      <c r="I141" s="24"/>
    </row>
    <row r="142" s="2" customFormat="1" ht="40" customHeight="1" spans="1:9">
      <c r="A142" s="28">
        <v>10</v>
      </c>
      <c r="B142" s="28" t="s">
        <v>652</v>
      </c>
      <c r="C142" s="29" t="s">
        <v>12</v>
      </c>
      <c r="D142" s="24"/>
      <c r="E142" s="24" t="s">
        <v>13</v>
      </c>
      <c r="F142" s="26">
        <f>36.38+35.41</f>
        <v>71.79</v>
      </c>
      <c r="G142" s="24"/>
      <c r="H142" s="27"/>
      <c r="I142" s="24"/>
    </row>
    <row r="143" s="2" customFormat="1" ht="40" customHeight="1" spans="1:9">
      <c r="A143" s="28">
        <v>11</v>
      </c>
      <c r="B143" s="28" t="s">
        <v>653</v>
      </c>
      <c r="C143" s="29" t="s">
        <v>12</v>
      </c>
      <c r="D143" s="24"/>
      <c r="E143" s="24" t="s">
        <v>13</v>
      </c>
      <c r="F143" s="26">
        <f>(32.8+33.46)*3.42</f>
        <v>226.6092</v>
      </c>
      <c r="G143" s="24"/>
      <c r="H143" s="27"/>
      <c r="I143" s="24"/>
    </row>
    <row r="144" s="2" customFormat="1" ht="40" customHeight="1" spans="1:9">
      <c r="A144" s="28">
        <v>12</v>
      </c>
      <c r="B144" s="28" t="s">
        <v>654</v>
      </c>
      <c r="C144" s="29" t="s">
        <v>12</v>
      </c>
      <c r="D144" s="24"/>
      <c r="E144" s="24" t="s">
        <v>13</v>
      </c>
      <c r="F144" s="26">
        <f>(32.8+33.46)*3.42</f>
        <v>226.6092</v>
      </c>
      <c r="G144" s="24"/>
      <c r="H144" s="27"/>
      <c r="I144" s="24"/>
    </row>
    <row r="145" s="2" customFormat="1" ht="40" customHeight="1" spans="1:9">
      <c r="A145" s="28">
        <v>13</v>
      </c>
      <c r="B145" s="28" t="s">
        <v>430</v>
      </c>
      <c r="C145" s="29" t="s">
        <v>12</v>
      </c>
      <c r="D145" s="24"/>
      <c r="E145" s="28" t="s">
        <v>431</v>
      </c>
      <c r="F145" s="26">
        <v>32</v>
      </c>
      <c r="G145" s="24"/>
      <c r="H145" s="27"/>
      <c r="I145" s="24"/>
    </row>
    <row r="146" s="2" customFormat="1" ht="40" customHeight="1" spans="1:9">
      <c r="A146" s="28">
        <v>14</v>
      </c>
      <c r="B146" s="28" t="s">
        <v>432</v>
      </c>
      <c r="C146" s="29" t="s">
        <v>12</v>
      </c>
      <c r="D146" s="24"/>
      <c r="E146" s="28" t="s">
        <v>26</v>
      </c>
      <c r="F146" s="26">
        <f>5.3+3.2+5+3</f>
        <v>16.5</v>
      </c>
      <c r="G146" s="24"/>
      <c r="H146" s="27"/>
      <c r="I146" s="24"/>
    </row>
    <row r="147" s="2" customFormat="1" ht="40" customHeight="1" spans="1:9">
      <c r="A147" s="28">
        <v>15</v>
      </c>
      <c r="B147" s="28" t="s">
        <v>433</v>
      </c>
      <c r="C147" s="29" t="s">
        <v>12</v>
      </c>
      <c r="D147" s="24"/>
      <c r="E147" s="28" t="s">
        <v>26</v>
      </c>
      <c r="F147" s="26">
        <f>5.3*2</f>
        <v>10.6</v>
      </c>
      <c r="G147" s="24"/>
      <c r="H147" s="27"/>
      <c r="I147" s="24"/>
    </row>
    <row r="148" s="1" customFormat="1" ht="40" customHeight="1" spans="1:9">
      <c r="A148" s="23" t="s">
        <v>61</v>
      </c>
      <c r="B148" s="23"/>
      <c r="C148" s="23"/>
      <c r="D148" s="23"/>
      <c r="E148" s="23"/>
      <c r="F148" s="23"/>
      <c r="G148" s="23"/>
      <c r="H148" s="27"/>
      <c r="I148" s="24"/>
    </row>
    <row r="149" s="1" customFormat="1" ht="40" customHeight="1" spans="1:9">
      <c r="A149" s="23" t="s">
        <v>655</v>
      </c>
      <c r="B149" s="24"/>
      <c r="C149" s="25"/>
      <c r="D149" s="24"/>
      <c r="E149" s="24"/>
      <c r="F149" s="26"/>
      <c r="G149" s="24"/>
      <c r="H149" s="27"/>
      <c r="I149" s="24"/>
    </row>
    <row r="150" s="2" customFormat="1" ht="40" customHeight="1" spans="1:9">
      <c r="A150" s="28">
        <v>1</v>
      </c>
      <c r="B150" s="28" t="s">
        <v>348</v>
      </c>
      <c r="C150" s="29" t="s">
        <v>12</v>
      </c>
      <c r="D150" s="33"/>
      <c r="E150" s="28" t="s">
        <v>77</v>
      </c>
      <c r="F150" s="24">
        <v>55</v>
      </c>
      <c r="G150" s="24"/>
      <c r="H150" s="27"/>
      <c r="I150" s="24"/>
    </row>
    <row r="151" s="2" customFormat="1" ht="40" customHeight="1" spans="1:9">
      <c r="A151" s="28">
        <v>2</v>
      </c>
      <c r="B151" s="28" t="s">
        <v>349</v>
      </c>
      <c r="C151" s="29" t="s">
        <v>12</v>
      </c>
      <c r="D151" s="33"/>
      <c r="E151" s="28" t="s">
        <v>77</v>
      </c>
      <c r="F151" s="24">
        <v>69</v>
      </c>
      <c r="G151" s="24"/>
      <c r="H151" s="27"/>
      <c r="I151" s="24"/>
    </row>
    <row r="152" s="2" customFormat="1" ht="40" customHeight="1" spans="1:9">
      <c r="A152" s="28">
        <v>3</v>
      </c>
      <c r="B152" s="28" t="s">
        <v>350</v>
      </c>
      <c r="C152" s="29" t="s">
        <v>12</v>
      </c>
      <c r="D152" s="33"/>
      <c r="E152" s="28" t="s">
        <v>77</v>
      </c>
      <c r="F152" s="24">
        <v>43</v>
      </c>
      <c r="G152" s="24"/>
      <c r="H152" s="27"/>
      <c r="I152" s="24"/>
    </row>
    <row r="153" s="2" customFormat="1" ht="40" customHeight="1" spans="1:9">
      <c r="A153" s="28">
        <v>4</v>
      </c>
      <c r="B153" s="28" t="s">
        <v>351</v>
      </c>
      <c r="C153" s="29" t="s">
        <v>12</v>
      </c>
      <c r="D153" s="33"/>
      <c r="E153" s="28" t="s">
        <v>77</v>
      </c>
      <c r="F153" s="24">
        <v>10</v>
      </c>
      <c r="G153" s="24"/>
      <c r="H153" s="27"/>
      <c r="I153" s="24"/>
    </row>
    <row r="154" s="2" customFormat="1" ht="40" customHeight="1" spans="1:9">
      <c r="A154" s="28">
        <v>5</v>
      </c>
      <c r="B154" s="28" t="s">
        <v>352</v>
      </c>
      <c r="C154" s="29" t="s">
        <v>12</v>
      </c>
      <c r="D154" s="24"/>
      <c r="E154" s="28" t="s">
        <v>13</v>
      </c>
      <c r="F154" s="26">
        <v>190.75</v>
      </c>
      <c r="G154" s="24"/>
      <c r="H154" s="27"/>
      <c r="I154" s="24"/>
    </row>
    <row r="155" s="2" customFormat="1" ht="40" customHeight="1" spans="1:9">
      <c r="A155" s="28">
        <v>6</v>
      </c>
      <c r="B155" s="28" t="s">
        <v>353</v>
      </c>
      <c r="C155" s="29" t="s">
        <v>12</v>
      </c>
      <c r="D155" s="24"/>
      <c r="E155" s="28" t="s">
        <v>13</v>
      </c>
      <c r="F155" s="26">
        <v>646</v>
      </c>
      <c r="G155" s="24"/>
      <c r="H155" s="27"/>
      <c r="I155" s="24"/>
    </row>
    <row r="156" s="2" customFormat="1" ht="40" customHeight="1" spans="1:9">
      <c r="A156" s="28">
        <v>7</v>
      </c>
      <c r="B156" s="28" t="s">
        <v>435</v>
      </c>
      <c r="C156" s="29" t="s">
        <v>12</v>
      </c>
      <c r="D156" s="24"/>
      <c r="E156" s="28" t="s">
        <v>26</v>
      </c>
      <c r="F156" s="26">
        <v>190.75</v>
      </c>
      <c r="G156" s="24"/>
      <c r="H156" s="27"/>
      <c r="I156" s="24"/>
    </row>
    <row r="157" s="2" customFormat="1" ht="40" customHeight="1" spans="1:9">
      <c r="A157" s="28">
        <v>8</v>
      </c>
      <c r="B157" s="28" t="s">
        <v>355</v>
      </c>
      <c r="C157" s="29" t="s">
        <v>12</v>
      </c>
      <c r="D157" s="24"/>
      <c r="E157" s="28" t="s">
        <v>13</v>
      </c>
      <c r="F157" s="26">
        <v>190.75</v>
      </c>
      <c r="G157" s="24"/>
      <c r="H157" s="27"/>
      <c r="I157" s="24"/>
    </row>
    <row r="158" s="2" customFormat="1" ht="40" customHeight="1" spans="1:9">
      <c r="A158" s="28">
        <v>9</v>
      </c>
      <c r="B158" s="28" t="s">
        <v>420</v>
      </c>
      <c r="C158" s="29" t="s">
        <v>12</v>
      </c>
      <c r="D158" s="24"/>
      <c r="E158" s="28" t="s">
        <v>77</v>
      </c>
      <c r="F158" s="26">
        <v>36</v>
      </c>
      <c r="G158" s="24"/>
      <c r="H158" s="27"/>
      <c r="I158" s="24"/>
    </row>
    <row r="159" s="2" customFormat="1" ht="40" customHeight="1" spans="1:9">
      <c r="A159" s="28">
        <v>11</v>
      </c>
      <c r="B159" s="28" t="s">
        <v>430</v>
      </c>
      <c r="C159" s="29" t="s">
        <v>12</v>
      </c>
      <c r="D159" s="24"/>
      <c r="E159" s="28" t="s">
        <v>431</v>
      </c>
      <c r="F159" s="26">
        <v>32</v>
      </c>
      <c r="G159" s="24"/>
      <c r="H159" s="27"/>
      <c r="I159" s="24"/>
    </row>
    <row r="160" s="2" customFormat="1" ht="40" customHeight="1" spans="1:9">
      <c r="A160" s="28">
        <v>12</v>
      </c>
      <c r="B160" s="28" t="s">
        <v>360</v>
      </c>
      <c r="C160" s="29" t="s">
        <v>12</v>
      </c>
      <c r="D160" s="24"/>
      <c r="E160" s="28" t="s">
        <v>77</v>
      </c>
      <c r="F160" s="26">
        <v>10</v>
      </c>
      <c r="G160" s="24"/>
      <c r="H160" s="27"/>
      <c r="I160" s="24"/>
    </row>
    <row r="161" s="4" customFormat="1" ht="40" customHeight="1" spans="1:9">
      <c r="A161" s="28">
        <v>13</v>
      </c>
      <c r="B161" s="37" t="s">
        <v>40</v>
      </c>
      <c r="C161" s="30" t="s">
        <v>617</v>
      </c>
      <c r="D161" s="45"/>
      <c r="E161" s="46" t="s">
        <v>118</v>
      </c>
      <c r="F161" s="26">
        <v>190.75</v>
      </c>
      <c r="G161" s="47"/>
      <c r="H161" s="47"/>
      <c r="I161" s="45"/>
    </row>
    <row r="162" s="3" customFormat="1" ht="40" customHeight="1" spans="1:9">
      <c r="A162" s="28">
        <v>14</v>
      </c>
      <c r="B162" s="37" t="s">
        <v>369</v>
      </c>
      <c r="C162" s="34" t="s">
        <v>370</v>
      </c>
      <c r="D162" s="31" t="s">
        <v>39</v>
      </c>
      <c r="E162" s="48" t="s">
        <v>118</v>
      </c>
      <c r="F162" s="26">
        <v>190.75</v>
      </c>
      <c r="G162" s="40"/>
      <c r="H162" s="39"/>
      <c r="I162" s="62"/>
    </row>
    <row r="163" s="3" customFormat="1" ht="40" customHeight="1" spans="1:9">
      <c r="A163" s="28">
        <v>15</v>
      </c>
      <c r="B163" s="37" t="s">
        <v>371</v>
      </c>
      <c r="C163" s="34" t="s">
        <v>372</v>
      </c>
      <c r="D163" s="31" t="s">
        <v>39</v>
      </c>
      <c r="E163" s="48" t="s">
        <v>118</v>
      </c>
      <c r="F163" s="26">
        <v>45.5</v>
      </c>
      <c r="G163" s="40"/>
      <c r="H163" s="39"/>
      <c r="I163" s="62"/>
    </row>
    <row r="164" s="3" customFormat="1" ht="40" customHeight="1" spans="1:9">
      <c r="A164" s="28">
        <v>16</v>
      </c>
      <c r="B164" s="37" t="s">
        <v>375</v>
      </c>
      <c r="C164" s="34" t="s">
        <v>372</v>
      </c>
      <c r="D164" s="31" t="s">
        <v>39</v>
      </c>
      <c r="E164" s="48" t="s">
        <v>118</v>
      </c>
      <c r="F164" s="26">
        <f>F161-F163</f>
        <v>145.25</v>
      </c>
      <c r="G164" s="40"/>
      <c r="H164" s="39"/>
      <c r="I164" s="62"/>
    </row>
    <row r="165" s="5" customFormat="1" ht="40" customHeight="1" spans="1:9">
      <c r="A165" s="28">
        <v>17</v>
      </c>
      <c r="B165" s="42" t="s">
        <v>35</v>
      </c>
      <c r="C165" s="30" t="s">
        <v>617</v>
      </c>
      <c r="D165" s="53"/>
      <c r="E165" s="53" t="s">
        <v>13</v>
      </c>
      <c r="F165" s="54">
        <f>415.166+F168</f>
        <v>533.486</v>
      </c>
      <c r="G165" s="27"/>
      <c r="H165" s="27"/>
      <c r="I165" s="64"/>
    </row>
    <row r="166" s="5" customFormat="1" ht="40" customHeight="1" spans="1:9">
      <c r="A166" s="28">
        <v>18</v>
      </c>
      <c r="B166" s="28" t="s">
        <v>37</v>
      </c>
      <c r="C166" s="34" t="s">
        <v>370</v>
      </c>
      <c r="D166" s="31" t="s">
        <v>39</v>
      </c>
      <c r="E166" s="53" t="s">
        <v>13</v>
      </c>
      <c r="F166" s="54">
        <f>415.166+F169</f>
        <v>446.366</v>
      </c>
      <c r="G166" s="27"/>
      <c r="H166" s="27"/>
      <c r="I166" s="64"/>
    </row>
    <row r="167" s="5" customFormat="1" ht="40" customHeight="1" spans="1:9">
      <c r="A167" s="28">
        <v>19</v>
      </c>
      <c r="B167" s="34" t="s">
        <v>38</v>
      </c>
      <c r="C167" s="34" t="s">
        <v>372</v>
      </c>
      <c r="D167" s="31" t="s">
        <v>39</v>
      </c>
      <c r="E167" s="53" t="s">
        <v>13</v>
      </c>
      <c r="F167" s="54">
        <v>512.72</v>
      </c>
      <c r="G167" s="27"/>
      <c r="H167" s="27"/>
      <c r="I167" s="64"/>
    </row>
    <row r="168" s="5" customFormat="1" ht="40" customHeight="1" spans="1:9">
      <c r="A168" s="28">
        <v>20</v>
      </c>
      <c r="B168" s="34" t="s">
        <v>387</v>
      </c>
      <c r="C168" s="34" t="s">
        <v>372</v>
      </c>
      <c r="D168" s="31" t="s">
        <v>39</v>
      </c>
      <c r="E168" s="53" t="s">
        <v>13</v>
      </c>
      <c r="F168" s="54">
        <v>118.32</v>
      </c>
      <c r="G168" s="27"/>
      <c r="H168" s="27"/>
      <c r="I168" s="64"/>
    </row>
    <row r="169" s="5" customFormat="1" ht="40" customHeight="1" spans="1:9">
      <c r="A169" s="28">
        <v>21</v>
      </c>
      <c r="B169" s="34" t="s">
        <v>388</v>
      </c>
      <c r="C169" s="34" t="s">
        <v>372</v>
      </c>
      <c r="D169" s="31" t="s">
        <v>39</v>
      </c>
      <c r="E169" s="53" t="s">
        <v>13</v>
      </c>
      <c r="F169" s="54">
        <v>31.2</v>
      </c>
      <c r="G169" s="27"/>
      <c r="H169" s="27"/>
      <c r="I169" s="64"/>
    </row>
    <row r="170" s="8" customFormat="1" ht="40" customHeight="1" spans="1:9">
      <c r="A170" s="28">
        <v>22</v>
      </c>
      <c r="B170" s="34" t="s">
        <v>394</v>
      </c>
      <c r="C170" s="31" t="s">
        <v>395</v>
      </c>
      <c r="D170" s="28" t="s">
        <v>311</v>
      </c>
      <c r="E170" s="37" t="s">
        <v>50</v>
      </c>
      <c r="F170" s="54">
        <v>4</v>
      </c>
      <c r="G170" s="27"/>
      <c r="H170" s="27"/>
      <c r="I170" s="64"/>
    </row>
    <row r="171" s="8" customFormat="1" ht="40" customHeight="1" spans="1:9">
      <c r="A171" s="28">
        <v>23</v>
      </c>
      <c r="B171" s="34" t="s">
        <v>396</v>
      </c>
      <c r="C171" s="31" t="s">
        <v>397</v>
      </c>
      <c r="D171" s="28" t="s">
        <v>311</v>
      </c>
      <c r="E171" s="37" t="s">
        <v>50</v>
      </c>
      <c r="F171" s="54">
        <v>80</v>
      </c>
      <c r="G171" s="27"/>
      <c r="H171" s="27"/>
      <c r="I171" s="64"/>
    </row>
    <row r="172" s="5" customFormat="1" ht="40" customHeight="1" spans="1:9">
      <c r="A172" s="28">
        <v>24</v>
      </c>
      <c r="B172" s="48" t="s">
        <v>398</v>
      </c>
      <c r="C172" s="65" t="s">
        <v>128</v>
      </c>
      <c r="D172" s="28" t="s">
        <v>311</v>
      </c>
      <c r="E172" s="40" t="s">
        <v>50</v>
      </c>
      <c r="F172" s="40">
        <v>5</v>
      </c>
      <c r="G172" s="27"/>
      <c r="H172" s="47"/>
      <c r="I172" s="64"/>
    </row>
    <row r="173" s="8" customFormat="1" ht="40" customHeight="1" spans="1:9">
      <c r="A173" s="28">
        <v>25</v>
      </c>
      <c r="B173" s="34" t="s">
        <v>220</v>
      </c>
      <c r="C173" s="31" t="s">
        <v>217</v>
      </c>
      <c r="D173" s="56"/>
      <c r="E173" s="53" t="s">
        <v>336</v>
      </c>
      <c r="F173" s="54">
        <v>2</v>
      </c>
      <c r="G173" s="27"/>
      <c r="H173" s="27"/>
      <c r="I173" s="64"/>
    </row>
    <row r="174" s="8" customFormat="1" ht="40" customHeight="1" spans="1:9">
      <c r="A174" s="28">
        <v>26</v>
      </c>
      <c r="B174" s="34" t="s">
        <v>405</v>
      </c>
      <c r="C174" s="31" t="s">
        <v>409</v>
      </c>
      <c r="D174" s="56" t="s">
        <v>406</v>
      </c>
      <c r="E174" s="53" t="s">
        <v>190</v>
      </c>
      <c r="F174" s="54">
        <v>2</v>
      </c>
      <c r="G174" s="27"/>
      <c r="H174" s="27"/>
      <c r="I174" s="64"/>
    </row>
    <row r="175" s="8" customFormat="1" ht="40" customHeight="1" spans="1:9">
      <c r="A175" s="28">
        <v>27</v>
      </c>
      <c r="B175" s="34" t="s">
        <v>407</v>
      </c>
      <c r="C175" s="29" t="s">
        <v>282</v>
      </c>
      <c r="D175" s="56"/>
      <c r="E175" s="50" t="s">
        <v>13</v>
      </c>
      <c r="F175" s="26">
        <v>190.75</v>
      </c>
      <c r="G175" s="27"/>
      <c r="H175" s="27"/>
      <c r="I175" s="64"/>
    </row>
    <row r="176" s="8" customFormat="1" ht="40" customHeight="1" spans="1:9">
      <c r="A176" s="28">
        <v>28</v>
      </c>
      <c r="B176" s="34" t="s">
        <v>294</v>
      </c>
      <c r="C176" s="29" t="s">
        <v>293</v>
      </c>
      <c r="D176" s="56"/>
      <c r="E176" s="50" t="s">
        <v>26</v>
      </c>
      <c r="F176" s="54">
        <v>197.2</v>
      </c>
      <c r="G176" s="27"/>
      <c r="H176" s="27"/>
      <c r="I176" s="64"/>
    </row>
    <row r="177" s="8" customFormat="1" ht="40" customHeight="1" spans="1:9">
      <c r="A177" s="28">
        <v>29</v>
      </c>
      <c r="B177" s="34" t="s">
        <v>410</v>
      </c>
      <c r="C177" s="31" t="s">
        <v>409</v>
      </c>
      <c r="D177" s="56"/>
      <c r="E177" s="30" t="s">
        <v>77</v>
      </c>
      <c r="F177" s="54">
        <v>39</v>
      </c>
      <c r="G177" s="27"/>
      <c r="H177" s="27"/>
      <c r="I177" s="64"/>
    </row>
    <row r="178" s="8" customFormat="1" ht="40" customHeight="1" spans="1:9">
      <c r="A178" s="28">
        <v>30</v>
      </c>
      <c r="B178" s="34" t="s">
        <v>411</v>
      </c>
      <c r="C178" s="31"/>
      <c r="D178" s="56"/>
      <c r="E178" s="53" t="s">
        <v>13</v>
      </c>
      <c r="F178" s="26">
        <v>190.75</v>
      </c>
      <c r="G178" s="27"/>
      <c r="H178" s="27"/>
      <c r="I178" s="64"/>
    </row>
    <row r="179" s="1" customFormat="1" ht="40" customHeight="1" spans="1:9">
      <c r="A179" s="28">
        <v>31</v>
      </c>
      <c r="B179" s="49" t="s">
        <v>412</v>
      </c>
      <c r="C179" s="29" t="s">
        <v>12</v>
      </c>
      <c r="D179" s="50"/>
      <c r="E179" s="24" t="s">
        <v>16</v>
      </c>
      <c r="F179" s="27">
        <v>1</v>
      </c>
      <c r="G179" s="31"/>
      <c r="H179" s="27"/>
      <c r="I179" s="63"/>
    </row>
    <row r="180" s="1" customFormat="1" ht="40" customHeight="1" spans="1:9">
      <c r="A180" s="28">
        <v>32</v>
      </c>
      <c r="B180" s="28" t="s">
        <v>413</v>
      </c>
      <c r="C180" s="30" t="s">
        <v>656</v>
      </c>
      <c r="D180" s="50" t="s">
        <v>217</v>
      </c>
      <c r="E180" s="28" t="s">
        <v>336</v>
      </c>
      <c r="F180" s="27">
        <v>2</v>
      </c>
      <c r="G180" s="31"/>
      <c r="H180" s="27"/>
      <c r="I180" s="63"/>
    </row>
    <row r="181" s="1" customFormat="1" ht="40" customHeight="1" spans="1:9">
      <c r="A181" s="28">
        <v>33</v>
      </c>
      <c r="B181" s="28" t="s">
        <v>413</v>
      </c>
      <c r="C181" s="30" t="s">
        <v>643</v>
      </c>
      <c r="D181" s="50" t="s">
        <v>217</v>
      </c>
      <c r="E181" s="28" t="s">
        <v>336</v>
      </c>
      <c r="F181" s="27">
        <v>2</v>
      </c>
      <c r="G181" s="31"/>
      <c r="H181" s="27"/>
      <c r="I181" s="63"/>
    </row>
    <row r="182" s="1" customFormat="1" ht="40" customHeight="1" spans="1:9">
      <c r="A182" s="28">
        <v>34</v>
      </c>
      <c r="B182" s="59" t="s">
        <v>120</v>
      </c>
      <c r="C182" s="59" t="s">
        <v>415</v>
      </c>
      <c r="D182" s="24" t="s">
        <v>338</v>
      </c>
      <c r="E182" s="59" t="s">
        <v>26</v>
      </c>
      <c r="F182" s="60">
        <f>160+17</f>
        <v>177</v>
      </c>
      <c r="G182" s="60"/>
      <c r="H182" s="61"/>
      <c r="I182" s="63"/>
    </row>
    <row r="183" s="1" customFormat="1" ht="40" customHeight="1" spans="1:9">
      <c r="A183" s="28">
        <v>35</v>
      </c>
      <c r="B183" s="30" t="s">
        <v>416</v>
      </c>
      <c r="C183" s="30" t="s">
        <v>417</v>
      </c>
      <c r="D183" s="60"/>
      <c r="E183" s="59" t="s">
        <v>26</v>
      </c>
      <c r="F183" s="60">
        <f>77*1.5</f>
        <v>115.5</v>
      </c>
      <c r="G183" s="60"/>
      <c r="H183" s="61"/>
      <c r="I183" s="63"/>
    </row>
    <row r="184" s="1" customFormat="1" ht="40" customHeight="1" spans="1:9">
      <c r="A184" s="23" t="s">
        <v>61</v>
      </c>
      <c r="B184" s="23"/>
      <c r="C184" s="23"/>
      <c r="D184" s="23"/>
      <c r="E184" s="23"/>
      <c r="F184" s="23"/>
      <c r="G184" s="23"/>
      <c r="H184" s="27"/>
      <c r="I184" s="24"/>
    </row>
    <row r="185" s="1" customFormat="1" ht="40" customHeight="1" spans="1:9">
      <c r="A185" s="23" t="s">
        <v>441</v>
      </c>
      <c r="B185" s="24"/>
      <c r="C185" s="25"/>
      <c r="D185" s="24"/>
      <c r="E185" s="24"/>
      <c r="F185" s="26"/>
      <c r="G185" s="24"/>
      <c r="H185" s="27"/>
      <c r="I185" s="24"/>
    </row>
    <row r="186" s="1" customFormat="1" ht="40" customHeight="1" spans="1:9">
      <c r="A186" s="28">
        <v>1</v>
      </c>
      <c r="B186" s="24" t="s">
        <v>442</v>
      </c>
      <c r="C186" s="25"/>
      <c r="D186" s="24"/>
      <c r="E186" s="50" t="s">
        <v>13</v>
      </c>
      <c r="F186" s="26">
        <v>10.22</v>
      </c>
      <c r="G186" s="24"/>
      <c r="H186" s="27"/>
      <c r="I186" s="24"/>
    </row>
    <row r="187" s="1" customFormat="1" ht="40" customHeight="1" spans="1:9">
      <c r="A187" s="28">
        <v>2</v>
      </c>
      <c r="B187" s="24" t="s">
        <v>443</v>
      </c>
      <c r="C187" s="25"/>
      <c r="D187" s="24"/>
      <c r="E187" s="50" t="s">
        <v>13</v>
      </c>
      <c r="F187" s="26">
        <v>9.376</v>
      </c>
      <c r="G187" s="24"/>
      <c r="H187" s="27"/>
      <c r="I187" s="24"/>
    </row>
    <row r="188" s="1" customFormat="1" ht="40" customHeight="1" spans="1:9">
      <c r="A188" s="28">
        <v>3</v>
      </c>
      <c r="B188" s="24" t="s">
        <v>444</v>
      </c>
      <c r="C188" s="25"/>
      <c r="D188" s="24"/>
      <c r="E188" s="50" t="s">
        <v>13</v>
      </c>
      <c r="F188" s="26">
        <v>2.436</v>
      </c>
      <c r="G188" s="24"/>
      <c r="H188" s="27"/>
      <c r="I188" s="24"/>
    </row>
    <row r="189" s="1" customFormat="1" ht="40" customHeight="1" spans="1:9">
      <c r="A189" s="28">
        <v>4</v>
      </c>
      <c r="B189" s="24" t="s">
        <v>445</v>
      </c>
      <c r="C189" s="25"/>
      <c r="D189" s="24"/>
      <c r="E189" s="50" t="s">
        <v>16</v>
      </c>
      <c r="F189" s="26">
        <v>2</v>
      </c>
      <c r="G189" s="24"/>
      <c r="H189" s="27"/>
      <c r="I189" s="24"/>
    </row>
    <row r="190" s="1" customFormat="1" ht="40" customHeight="1" spans="1:9">
      <c r="A190" s="28">
        <v>5</v>
      </c>
      <c r="B190" s="49" t="s">
        <v>91</v>
      </c>
      <c r="C190" s="50" t="s">
        <v>92</v>
      </c>
      <c r="D190" s="50"/>
      <c r="E190" s="50" t="s">
        <v>13</v>
      </c>
      <c r="F190" s="27">
        <v>18.76</v>
      </c>
      <c r="G190" s="31"/>
      <c r="H190" s="27"/>
      <c r="I190" s="63"/>
    </row>
    <row r="191" s="1" customFormat="1" ht="40" customHeight="1" spans="1:14">
      <c r="A191" s="28">
        <v>6</v>
      </c>
      <c r="B191" s="66" t="s">
        <v>446</v>
      </c>
      <c r="C191" s="66" t="s">
        <v>447</v>
      </c>
      <c r="D191" s="66"/>
      <c r="E191" s="50" t="s">
        <v>13</v>
      </c>
      <c r="F191" s="67">
        <v>2.22</v>
      </c>
      <c r="G191" s="68"/>
      <c r="H191" s="68"/>
      <c r="I191" s="69"/>
      <c r="J191" s="70"/>
      <c r="K191" s="71"/>
      <c r="L191" s="71"/>
      <c r="M191" s="71"/>
      <c r="N191" s="72"/>
    </row>
    <row r="192" s="1" customFormat="1" ht="40" customHeight="1" spans="1:9">
      <c r="A192" s="28">
        <v>7</v>
      </c>
      <c r="B192" s="49" t="s">
        <v>448</v>
      </c>
      <c r="C192" s="50" t="s">
        <v>111</v>
      </c>
      <c r="D192" s="50"/>
      <c r="E192" s="24" t="s">
        <v>13</v>
      </c>
      <c r="F192" s="54">
        <v>37.96</v>
      </c>
      <c r="G192" s="31"/>
      <c r="H192" s="27"/>
      <c r="I192" s="63"/>
    </row>
    <row r="193" s="1" customFormat="1" ht="40" customHeight="1" spans="1:9">
      <c r="A193" s="28">
        <v>8</v>
      </c>
      <c r="B193" s="49" t="s">
        <v>101</v>
      </c>
      <c r="C193" s="50" t="s">
        <v>102</v>
      </c>
      <c r="D193" s="24" t="s">
        <v>288</v>
      </c>
      <c r="E193" s="50" t="s">
        <v>13</v>
      </c>
      <c r="F193" s="27">
        <f>17.55+28.86+45.9</f>
        <v>92.31</v>
      </c>
      <c r="G193" s="31"/>
      <c r="H193" s="27"/>
      <c r="I193" s="63"/>
    </row>
    <row r="194" s="1" customFormat="1" ht="40" customHeight="1" spans="1:9">
      <c r="A194" s="28">
        <v>9</v>
      </c>
      <c r="B194" s="73" t="s">
        <v>449</v>
      </c>
      <c r="C194" s="73"/>
      <c r="D194" s="74" t="s">
        <v>92</v>
      </c>
      <c r="E194" s="43" t="s">
        <v>13</v>
      </c>
      <c r="F194" s="54">
        <v>37.96</v>
      </c>
      <c r="G194" s="47"/>
      <c r="H194" s="48"/>
      <c r="I194" s="77"/>
    </row>
    <row r="195" s="8" customFormat="1" ht="40" customHeight="1" spans="1:9">
      <c r="A195" s="28">
        <v>10</v>
      </c>
      <c r="B195" s="34" t="s">
        <v>407</v>
      </c>
      <c r="C195" s="29" t="s">
        <v>282</v>
      </c>
      <c r="D195" s="56"/>
      <c r="E195" s="50" t="s">
        <v>13</v>
      </c>
      <c r="F195" s="54">
        <v>37.96</v>
      </c>
      <c r="G195" s="27"/>
      <c r="H195" s="27"/>
      <c r="I195" s="64"/>
    </row>
    <row r="196" s="1" customFormat="1" ht="40" customHeight="1" spans="1:9">
      <c r="A196" s="28">
        <v>11</v>
      </c>
      <c r="B196" s="49" t="s">
        <v>93</v>
      </c>
      <c r="C196" s="50" t="s">
        <v>92</v>
      </c>
      <c r="D196" s="50"/>
      <c r="E196" s="50" t="s">
        <v>13</v>
      </c>
      <c r="F196" s="27">
        <f>39.6872+49.84</f>
        <v>89.5272</v>
      </c>
      <c r="G196" s="31"/>
      <c r="H196" s="27"/>
      <c r="I196" s="63"/>
    </row>
    <row r="197" s="1" customFormat="1" ht="40" customHeight="1" spans="1:9">
      <c r="A197" s="28">
        <v>12</v>
      </c>
      <c r="B197" s="24" t="s">
        <v>451</v>
      </c>
      <c r="C197" s="29" t="s">
        <v>282</v>
      </c>
      <c r="D197" s="24"/>
      <c r="E197" s="50" t="s">
        <v>13</v>
      </c>
      <c r="F197" s="27">
        <v>109.51</v>
      </c>
      <c r="G197" s="24"/>
      <c r="H197" s="27"/>
      <c r="I197" s="24"/>
    </row>
    <row r="198" s="5" customFormat="1" ht="40" customHeight="1" spans="1:9">
      <c r="A198" s="28">
        <v>13</v>
      </c>
      <c r="B198" s="48" t="s">
        <v>398</v>
      </c>
      <c r="C198" s="50" t="s">
        <v>128</v>
      </c>
      <c r="D198" s="28" t="s">
        <v>311</v>
      </c>
      <c r="E198" s="40" t="s">
        <v>50</v>
      </c>
      <c r="F198" s="40">
        <v>7</v>
      </c>
      <c r="G198" s="27"/>
      <c r="H198" s="47"/>
      <c r="I198" s="64"/>
    </row>
    <row r="199" s="1" customFormat="1" ht="40" customHeight="1" spans="1:9">
      <c r="A199" s="28">
        <v>14</v>
      </c>
      <c r="B199" s="73" t="s">
        <v>452</v>
      </c>
      <c r="C199" s="73" t="s">
        <v>409</v>
      </c>
      <c r="D199" s="42" t="s">
        <v>477</v>
      </c>
      <c r="E199" s="53" t="s">
        <v>13</v>
      </c>
      <c r="F199" s="54">
        <v>37.96</v>
      </c>
      <c r="G199" s="40"/>
      <c r="H199" s="48"/>
      <c r="I199" s="63"/>
    </row>
    <row r="200" s="8" customFormat="1" ht="40" customHeight="1" spans="1:9">
      <c r="A200" s="28">
        <v>15</v>
      </c>
      <c r="B200" s="34" t="s">
        <v>453</v>
      </c>
      <c r="C200" s="50" t="s">
        <v>128</v>
      </c>
      <c r="D200" s="28" t="s">
        <v>311</v>
      </c>
      <c r="E200" s="53" t="s">
        <v>50</v>
      </c>
      <c r="F200" s="54">
        <v>11</v>
      </c>
      <c r="G200" s="27"/>
      <c r="H200" s="27"/>
      <c r="I200" s="64"/>
    </row>
    <row r="201" s="8" customFormat="1" ht="40" customHeight="1" spans="1:9">
      <c r="A201" s="28">
        <v>16</v>
      </c>
      <c r="B201" s="34" t="s">
        <v>454</v>
      </c>
      <c r="C201" s="50" t="s">
        <v>128</v>
      </c>
      <c r="D201" s="28" t="s">
        <v>311</v>
      </c>
      <c r="E201" s="50" t="s">
        <v>50</v>
      </c>
      <c r="F201" s="54">
        <v>2</v>
      </c>
      <c r="G201" s="27"/>
      <c r="H201" s="27"/>
      <c r="I201" s="64"/>
    </row>
    <row r="202" s="8" customFormat="1" ht="40" customHeight="1" spans="1:9">
      <c r="A202" s="28">
        <v>17</v>
      </c>
      <c r="B202" s="34" t="s">
        <v>455</v>
      </c>
      <c r="C202" s="30" t="s">
        <v>128</v>
      </c>
      <c r="D202" s="28" t="s">
        <v>311</v>
      </c>
      <c r="E202" s="50" t="s">
        <v>50</v>
      </c>
      <c r="F202" s="54">
        <v>1</v>
      </c>
      <c r="G202" s="27"/>
      <c r="H202" s="27"/>
      <c r="I202" s="77"/>
    </row>
    <row r="203" s="8" customFormat="1" ht="40" customHeight="1" spans="1:9">
      <c r="A203" s="28">
        <v>18</v>
      </c>
      <c r="B203" s="34" t="s">
        <v>303</v>
      </c>
      <c r="C203" s="50" t="s">
        <v>128</v>
      </c>
      <c r="D203" s="24" t="s">
        <v>304</v>
      </c>
      <c r="E203" s="50" t="s">
        <v>77</v>
      </c>
      <c r="F203" s="54">
        <v>1</v>
      </c>
      <c r="G203" s="27"/>
      <c r="H203" s="27"/>
      <c r="I203" s="64"/>
    </row>
    <row r="204" s="8" customFormat="1" ht="40" customHeight="1" spans="1:9">
      <c r="A204" s="28">
        <v>19</v>
      </c>
      <c r="B204" s="34" t="s">
        <v>456</v>
      </c>
      <c r="C204" s="50" t="s">
        <v>128</v>
      </c>
      <c r="D204" s="24" t="s">
        <v>304</v>
      </c>
      <c r="E204" s="50" t="s">
        <v>77</v>
      </c>
      <c r="F204" s="54">
        <v>1</v>
      </c>
      <c r="G204" s="27"/>
      <c r="H204" s="27"/>
      <c r="I204" s="64"/>
    </row>
    <row r="205" s="3" customFormat="1" ht="40" customHeight="1" spans="1:9">
      <c r="A205" s="28">
        <v>20</v>
      </c>
      <c r="B205" s="37" t="s">
        <v>155</v>
      </c>
      <c r="C205" s="50" t="s">
        <v>128</v>
      </c>
      <c r="D205" s="24" t="s">
        <v>304</v>
      </c>
      <c r="E205" s="75" t="s">
        <v>77</v>
      </c>
      <c r="F205" s="48">
        <v>2</v>
      </c>
      <c r="G205" s="40"/>
      <c r="H205" s="39"/>
      <c r="I205" s="62"/>
    </row>
    <row r="206" s="3" customFormat="1" ht="40" customHeight="1" spans="1:9">
      <c r="A206" s="28">
        <v>21</v>
      </c>
      <c r="B206" s="37" t="s">
        <v>457</v>
      </c>
      <c r="C206" s="50" t="s">
        <v>128</v>
      </c>
      <c r="D206" s="24" t="s">
        <v>304</v>
      </c>
      <c r="E206" s="75" t="s">
        <v>77</v>
      </c>
      <c r="F206" s="48">
        <v>8</v>
      </c>
      <c r="G206" s="40"/>
      <c r="H206" s="39"/>
      <c r="I206" s="62"/>
    </row>
    <row r="207" s="1" customFormat="1" ht="40" customHeight="1" spans="1:9">
      <c r="A207" s="28">
        <v>22</v>
      </c>
      <c r="B207" s="49" t="s">
        <v>158</v>
      </c>
      <c r="C207" s="50" t="s">
        <v>128</v>
      </c>
      <c r="D207" s="24" t="s">
        <v>304</v>
      </c>
      <c r="E207" s="50" t="s">
        <v>77</v>
      </c>
      <c r="F207" s="27">
        <v>1</v>
      </c>
      <c r="G207" s="31"/>
      <c r="H207" s="27"/>
      <c r="I207" s="63"/>
    </row>
    <row r="208" s="1" customFormat="1" ht="40" customHeight="1" spans="1:9">
      <c r="A208" s="28">
        <v>23</v>
      </c>
      <c r="B208" s="49" t="s">
        <v>159</v>
      </c>
      <c r="C208" s="50" t="s">
        <v>128</v>
      </c>
      <c r="D208" s="24" t="s">
        <v>304</v>
      </c>
      <c r="E208" s="50" t="s">
        <v>77</v>
      </c>
      <c r="F208" s="27">
        <v>1</v>
      </c>
      <c r="G208" s="27"/>
      <c r="H208" s="27"/>
      <c r="I208" s="63"/>
    </row>
    <row r="209" s="1" customFormat="1" ht="40" customHeight="1" spans="1:9">
      <c r="A209" s="28">
        <v>24</v>
      </c>
      <c r="B209" s="49" t="s">
        <v>160</v>
      </c>
      <c r="C209" s="50" t="s">
        <v>128</v>
      </c>
      <c r="D209" s="24" t="s">
        <v>304</v>
      </c>
      <c r="E209" s="50" t="s">
        <v>77</v>
      </c>
      <c r="F209" s="27">
        <v>1</v>
      </c>
      <c r="G209" s="31"/>
      <c r="H209" s="27"/>
      <c r="I209" s="63"/>
    </row>
    <row r="210" s="1" customFormat="1" ht="40" customHeight="1" spans="1:9">
      <c r="A210" s="28">
        <v>25</v>
      </c>
      <c r="B210" s="49" t="s">
        <v>458</v>
      </c>
      <c r="C210" s="50" t="s">
        <v>128</v>
      </c>
      <c r="D210" s="24" t="s">
        <v>304</v>
      </c>
      <c r="E210" s="50" t="s">
        <v>77</v>
      </c>
      <c r="F210" s="27">
        <v>4</v>
      </c>
      <c r="G210" s="31"/>
      <c r="H210" s="27"/>
      <c r="I210" s="63"/>
    </row>
    <row r="211" s="1" customFormat="1" ht="40" customHeight="1" spans="1:9">
      <c r="A211" s="28">
        <v>26</v>
      </c>
      <c r="B211" s="28" t="s">
        <v>316</v>
      </c>
      <c r="C211" s="29"/>
      <c r="D211" s="24"/>
      <c r="E211" s="28" t="s">
        <v>50</v>
      </c>
      <c r="F211" s="26">
        <v>3</v>
      </c>
      <c r="G211" s="24"/>
      <c r="H211" s="27"/>
      <c r="I211" s="24"/>
    </row>
    <row r="212" s="1" customFormat="1" ht="40" customHeight="1" spans="1:9">
      <c r="A212" s="28">
        <v>27</v>
      </c>
      <c r="B212" s="28" t="s">
        <v>318</v>
      </c>
      <c r="C212" s="29" t="s">
        <v>319</v>
      </c>
      <c r="D212" s="24"/>
      <c r="E212" s="28" t="s">
        <v>50</v>
      </c>
      <c r="F212" s="26">
        <v>3</v>
      </c>
      <c r="G212" s="24"/>
      <c r="H212" s="27"/>
      <c r="I212" s="24"/>
    </row>
    <row r="213" s="1" customFormat="1" ht="40" customHeight="1" spans="1:9">
      <c r="A213" s="28">
        <v>28</v>
      </c>
      <c r="B213" s="28" t="s">
        <v>312</v>
      </c>
      <c r="C213" s="29" t="s">
        <v>128</v>
      </c>
      <c r="D213" s="24" t="s">
        <v>304</v>
      </c>
      <c r="E213" s="28" t="s">
        <v>50</v>
      </c>
      <c r="F213" s="26">
        <v>1</v>
      </c>
      <c r="G213" s="24"/>
      <c r="H213" s="27"/>
      <c r="I213" s="24"/>
    </row>
    <row r="214" s="1" customFormat="1" ht="40" customHeight="1" spans="1:9">
      <c r="A214" s="28">
        <v>29</v>
      </c>
      <c r="B214" s="49" t="s">
        <v>459</v>
      </c>
      <c r="C214" s="50" t="s">
        <v>128</v>
      </c>
      <c r="D214" s="24" t="s">
        <v>304</v>
      </c>
      <c r="E214" s="50" t="s">
        <v>77</v>
      </c>
      <c r="F214" s="27">
        <v>1</v>
      </c>
      <c r="G214" s="31"/>
      <c r="H214" s="27"/>
      <c r="I214" s="63"/>
    </row>
    <row r="215" s="1" customFormat="1" ht="40" customHeight="1" spans="1:9">
      <c r="A215" s="28">
        <v>30</v>
      </c>
      <c r="B215" s="49" t="s">
        <v>460</v>
      </c>
      <c r="C215" s="50" t="s">
        <v>128</v>
      </c>
      <c r="D215" s="24" t="s">
        <v>304</v>
      </c>
      <c r="E215" s="50" t="s">
        <v>77</v>
      </c>
      <c r="F215" s="27">
        <v>1</v>
      </c>
      <c r="G215" s="31"/>
      <c r="H215" s="27"/>
      <c r="I215" s="63"/>
    </row>
    <row r="216" s="8" customFormat="1" ht="40" customHeight="1" spans="1:9">
      <c r="A216" s="28">
        <v>31</v>
      </c>
      <c r="B216" s="34" t="s">
        <v>305</v>
      </c>
      <c r="C216" s="57" t="s">
        <v>409</v>
      </c>
      <c r="D216" s="56"/>
      <c r="E216" s="53" t="s">
        <v>13</v>
      </c>
      <c r="F216" s="54">
        <v>4.055</v>
      </c>
      <c r="G216" s="27"/>
      <c r="H216" s="27"/>
      <c r="I216" s="64"/>
    </row>
    <row r="217" s="1" customFormat="1" ht="40" customHeight="1" spans="1:9">
      <c r="A217" s="28">
        <v>32</v>
      </c>
      <c r="B217" s="28" t="s">
        <v>151</v>
      </c>
      <c r="C217" s="29" t="s">
        <v>128</v>
      </c>
      <c r="D217" s="24" t="s">
        <v>304</v>
      </c>
      <c r="E217" s="28" t="s">
        <v>50</v>
      </c>
      <c r="F217" s="26">
        <v>3</v>
      </c>
      <c r="G217" s="24"/>
      <c r="H217" s="27"/>
      <c r="I217" s="24"/>
    </row>
    <row r="218" s="8" customFormat="1" ht="40" customHeight="1" spans="1:9">
      <c r="A218" s="28">
        <v>33</v>
      </c>
      <c r="B218" s="34" t="s">
        <v>461</v>
      </c>
      <c r="C218" s="31"/>
      <c r="D218" s="56"/>
      <c r="E218" s="53" t="s">
        <v>13</v>
      </c>
      <c r="F218" s="54">
        <v>1.62</v>
      </c>
      <c r="G218" s="27"/>
      <c r="H218" s="27"/>
      <c r="I218" s="64"/>
    </row>
    <row r="219" s="8" customFormat="1" ht="40" customHeight="1" spans="1:9">
      <c r="A219" s="28">
        <v>34</v>
      </c>
      <c r="B219" s="34" t="s">
        <v>462</v>
      </c>
      <c r="C219" s="31" t="s">
        <v>217</v>
      </c>
      <c r="D219" s="56"/>
      <c r="E219" s="53" t="s">
        <v>13</v>
      </c>
      <c r="F219" s="54">
        <v>3.56</v>
      </c>
      <c r="G219" s="27"/>
      <c r="H219" s="27"/>
      <c r="I219" s="64"/>
    </row>
    <row r="220" s="8" customFormat="1" ht="40" customHeight="1" spans="1:9">
      <c r="A220" s="28">
        <v>35</v>
      </c>
      <c r="B220" s="34" t="s">
        <v>411</v>
      </c>
      <c r="C220" s="31"/>
      <c r="D220" s="56"/>
      <c r="E220" s="53" t="s">
        <v>13</v>
      </c>
      <c r="F220" s="54">
        <f>F197+F195</f>
        <v>147.47</v>
      </c>
      <c r="G220" s="27"/>
      <c r="H220" s="27"/>
      <c r="I220" s="64"/>
    </row>
    <row r="221" s="1" customFormat="1" ht="40" customHeight="1" spans="1:9">
      <c r="A221" s="28">
        <v>36</v>
      </c>
      <c r="B221" s="49" t="s">
        <v>112</v>
      </c>
      <c r="C221" s="50" t="s">
        <v>113</v>
      </c>
      <c r="D221" s="50"/>
      <c r="E221" s="24" t="s">
        <v>26</v>
      </c>
      <c r="F221" s="27">
        <v>13.6</v>
      </c>
      <c r="G221" s="31"/>
      <c r="H221" s="27"/>
      <c r="I221" s="63"/>
    </row>
    <row r="222" s="1" customFormat="1" ht="40" customHeight="1" spans="1:9">
      <c r="A222" s="28">
        <v>37</v>
      </c>
      <c r="B222" s="49" t="s">
        <v>463</v>
      </c>
      <c r="C222" s="30" t="s">
        <v>217</v>
      </c>
      <c r="D222" s="50"/>
      <c r="E222" s="24" t="s">
        <v>336</v>
      </c>
      <c r="F222" s="27">
        <v>2</v>
      </c>
      <c r="G222" s="31"/>
      <c r="H222" s="27"/>
      <c r="I222" s="63"/>
    </row>
    <row r="223" s="1" customFormat="1" ht="40" customHeight="1" spans="1:9">
      <c r="A223" s="28">
        <v>38</v>
      </c>
      <c r="B223" s="49" t="s">
        <v>412</v>
      </c>
      <c r="C223" s="29" t="s">
        <v>12</v>
      </c>
      <c r="D223" s="50"/>
      <c r="E223" s="24" t="s">
        <v>16</v>
      </c>
      <c r="F223" s="27">
        <v>1</v>
      </c>
      <c r="G223" s="31"/>
      <c r="H223" s="27"/>
      <c r="I223" s="63"/>
    </row>
    <row r="224" s="1" customFormat="1" ht="40" customHeight="1" spans="1:9">
      <c r="A224" s="28">
        <v>39</v>
      </c>
      <c r="B224" s="49" t="s">
        <v>464</v>
      </c>
      <c r="C224" s="29" t="s">
        <v>465</v>
      </c>
      <c r="D224" s="50"/>
      <c r="E224" s="24" t="s">
        <v>50</v>
      </c>
      <c r="F224" s="27">
        <v>7</v>
      </c>
      <c r="G224" s="31"/>
      <c r="H224" s="27"/>
      <c r="I224" s="63"/>
    </row>
    <row r="225" s="1" customFormat="1" ht="40" customHeight="1" spans="1:9">
      <c r="A225" s="28">
        <v>40</v>
      </c>
      <c r="B225" s="28" t="s">
        <v>466</v>
      </c>
      <c r="C225" s="30" t="s">
        <v>467</v>
      </c>
      <c r="D225" s="50"/>
      <c r="E225" s="28" t="s">
        <v>190</v>
      </c>
      <c r="F225" s="27">
        <v>1</v>
      </c>
      <c r="G225" s="31"/>
      <c r="H225" s="27"/>
      <c r="I225" s="63"/>
    </row>
    <row r="226" s="1" customFormat="1" ht="40" customHeight="1" spans="1:9">
      <c r="A226" s="28">
        <v>41</v>
      </c>
      <c r="B226" s="59" t="s">
        <v>120</v>
      </c>
      <c r="C226" s="59" t="s">
        <v>415</v>
      </c>
      <c r="D226" s="24" t="s">
        <v>338</v>
      </c>
      <c r="E226" s="59" t="s">
        <v>26</v>
      </c>
      <c r="F226" s="60">
        <f>8.3+2.6+1.6+0.6</f>
        <v>13.1</v>
      </c>
      <c r="G226" s="60"/>
      <c r="H226" s="61"/>
      <c r="I226" s="63"/>
    </row>
    <row r="227" s="1" customFormat="1" ht="40" customHeight="1" spans="1:9">
      <c r="A227" s="28">
        <v>42</v>
      </c>
      <c r="B227" s="59" t="s">
        <v>123</v>
      </c>
      <c r="C227" s="59" t="s">
        <v>415</v>
      </c>
      <c r="D227" s="24" t="s">
        <v>338</v>
      </c>
      <c r="E227" s="59" t="s">
        <v>26</v>
      </c>
      <c r="F227" s="60">
        <v>7.85</v>
      </c>
      <c r="G227" s="60"/>
      <c r="H227" s="61"/>
      <c r="I227" s="63"/>
    </row>
    <row r="228" s="1" customFormat="1" ht="40" customHeight="1" spans="1:9">
      <c r="A228" s="28">
        <v>43</v>
      </c>
      <c r="B228" s="28" t="s">
        <v>468</v>
      </c>
      <c r="C228" s="59" t="s">
        <v>415</v>
      </c>
      <c r="D228" s="24" t="s">
        <v>338</v>
      </c>
      <c r="E228" s="28" t="s">
        <v>26</v>
      </c>
      <c r="F228" s="27">
        <f>4.9+6</f>
        <v>10.9</v>
      </c>
      <c r="G228" s="31"/>
      <c r="H228" s="27"/>
      <c r="I228" s="63"/>
    </row>
    <row r="229" s="1" customFormat="1" ht="40" customHeight="1" spans="1:9">
      <c r="A229" s="28">
        <v>44</v>
      </c>
      <c r="B229" s="59" t="s">
        <v>469</v>
      </c>
      <c r="C229" s="59" t="s">
        <v>470</v>
      </c>
      <c r="D229" s="76"/>
      <c r="E229" s="59" t="s">
        <v>50</v>
      </c>
      <c r="F229" s="76">
        <v>1</v>
      </c>
      <c r="G229" s="59"/>
      <c r="H229" s="61"/>
      <c r="I229" s="63"/>
    </row>
    <row r="230" s="1" customFormat="1" ht="40" customHeight="1" spans="1:9">
      <c r="A230" s="28">
        <v>45</v>
      </c>
      <c r="B230" s="59" t="s">
        <v>471</v>
      </c>
      <c r="C230" s="59" t="s">
        <v>472</v>
      </c>
      <c r="D230" s="76"/>
      <c r="E230" s="59" t="s">
        <v>26</v>
      </c>
      <c r="F230" s="76">
        <v>28.76</v>
      </c>
      <c r="G230" s="60"/>
      <c r="H230" s="61"/>
      <c r="I230" s="63"/>
    </row>
    <row r="231" s="1" customFormat="1" ht="40" customHeight="1" spans="1:9">
      <c r="A231" s="28">
        <v>46</v>
      </c>
      <c r="B231" s="59" t="s">
        <v>473</v>
      </c>
      <c r="C231" s="59" t="s">
        <v>474</v>
      </c>
      <c r="D231" s="76"/>
      <c r="E231" s="59" t="s">
        <v>26</v>
      </c>
      <c r="F231" s="76">
        <f>7.6+3.2+1.1</f>
        <v>11.9</v>
      </c>
      <c r="G231" s="60"/>
      <c r="H231" s="61"/>
      <c r="I231" s="63"/>
    </row>
    <row r="232" s="9" customFormat="1" ht="40" customHeight="1" spans="1:9">
      <c r="A232" s="28">
        <v>47</v>
      </c>
      <c r="B232" s="28" t="s">
        <v>323</v>
      </c>
      <c r="C232" s="29" t="s">
        <v>324</v>
      </c>
      <c r="D232" s="24"/>
      <c r="E232" s="28" t="s">
        <v>26</v>
      </c>
      <c r="F232" s="27">
        <f>7*1.8</f>
        <v>12.6</v>
      </c>
      <c r="G232" s="24"/>
      <c r="H232" s="27"/>
      <c r="I232" s="24"/>
    </row>
    <row r="233" s="1" customFormat="1" ht="40" customHeight="1" spans="1:9">
      <c r="A233" s="28">
        <v>48</v>
      </c>
      <c r="B233" s="28" t="s">
        <v>325</v>
      </c>
      <c r="C233" s="29" t="s">
        <v>324</v>
      </c>
      <c r="D233" s="50"/>
      <c r="E233" s="28" t="s">
        <v>26</v>
      </c>
      <c r="F233" s="27">
        <f>10*2.3</f>
        <v>23</v>
      </c>
      <c r="G233" s="31"/>
      <c r="H233" s="27"/>
      <c r="I233" s="63"/>
    </row>
    <row r="234" s="1" customFormat="1" ht="40" customHeight="1" spans="1:9">
      <c r="A234" s="28">
        <v>49</v>
      </c>
      <c r="B234" s="28" t="s">
        <v>339</v>
      </c>
      <c r="C234" s="29" t="s">
        <v>340</v>
      </c>
      <c r="D234" s="24" t="s">
        <v>126</v>
      </c>
      <c r="E234" s="28" t="s">
        <v>26</v>
      </c>
      <c r="F234" s="26">
        <f>3.9+3.6+7*0.8</f>
        <v>13.1</v>
      </c>
      <c r="G234" s="24"/>
      <c r="H234" s="27"/>
      <c r="I234" s="24"/>
    </row>
    <row r="235" s="1" customFormat="1" ht="40" customHeight="1" spans="1:9">
      <c r="A235" s="28">
        <v>50</v>
      </c>
      <c r="B235" s="28" t="s">
        <v>341</v>
      </c>
      <c r="C235" s="29" t="s">
        <v>340</v>
      </c>
      <c r="D235" s="24" t="s">
        <v>126</v>
      </c>
      <c r="E235" s="28" t="s">
        <v>26</v>
      </c>
      <c r="F235" s="26">
        <v>1.6</v>
      </c>
      <c r="G235" s="24"/>
      <c r="H235" s="27"/>
      <c r="I235" s="24"/>
    </row>
    <row r="236" s="1" customFormat="1" ht="40" customHeight="1" spans="1:9">
      <c r="A236" s="28">
        <v>51</v>
      </c>
      <c r="B236" s="28" t="s">
        <v>475</v>
      </c>
      <c r="C236" s="29" t="s">
        <v>343</v>
      </c>
      <c r="D236" s="24" t="s">
        <v>126</v>
      </c>
      <c r="E236" s="28" t="s">
        <v>26</v>
      </c>
      <c r="F236" s="26">
        <f>10*3.2+1.65</f>
        <v>33.65</v>
      </c>
      <c r="G236" s="24"/>
      <c r="H236" s="27"/>
      <c r="I236" s="24"/>
    </row>
    <row r="237" s="1" customFormat="1" ht="40" customHeight="1" spans="1:9">
      <c r="A237" s="28">
        <v>52</v>
      </c>
      <c r="B237" s="28" t="s">
        <v>476</v>
      </c>
      <c r="C237" s="29" t="s">
        <v>343</v>
      </c>
      <c r="D237" s="24" t="s">
        <v>126</v>
      </c>
      <c r="E237" s="28" t="s">
        <v>26</v>
      </c>
      <c r="F237" s="26">
        <v>4.6</v>
      </c>
      <c r="G237" s="24"/>
      <c r="H237" s="27"/>
      <c r="I237" s="24"/>
    </row>
    <row r="238" s="1" customFormat="1" ht="40" customHeight="1" spans="1:9">
      <c r="A238" s="23" t="s">
        <v>61</v>
      </c>
      <c r="B238" s="23"/>
      <c r="C238" s="23"/>
      <c r="D238" s="23"/>
      <c r="E238" s="23"/>
      <c r="F238" s="23"/>
      <c r="G238" s="23"/>
      <c r="H238" s="27"/>
      <c r="I238" s="24"/>
    </row>
    <row r="239" s="1" customFormat="1" ht="40" customHeight="1" spans="1:9">
      <c r="A239" s="23" t="s">
        <v>237</v>
      </c>
      <c r="B239" s="24"/>
      <c r="C239" s="25"/>
      <c r="D239" s="24"/>
      <c r="E239" s="24"/>
      <c r="F239" s="26"/>
      <c r="G239" s="24"/>
      <c r="H239" s="27"/>
      <c r="I239" s="24"/>
    </row>
    <row r="240" s="2" customFormat="1" ht="40" customHeight="1" spans="1:9">
      <c r="A240" s="28">
        <v>1</v>
      </c>
      <c r="B240" s="28" t="s">
        <v>442</v>
      </c>
      <c r="C240" s="29" t="s">
        <v>12</v>
      </c>
      <c r="D240" s="24"/>
      <c r="E240" s="24" t="s">
        <v>13</v>
      </c>
      <c r="F240" s="26">
        <f>17.04*0.6*2</f>
        <v>20.448</v>
      </c>
      <c r="G240" s="24"/>
      <c r="H240" s="27"/>
      <c r="I240" s="24"/>
    </row>
    <row r="241" s="1" customFormat="1" ht="40" customHeight="1" spans="1:9">
      <c r="A241" s="28">
        <v>2</v>
      </c>
      <c r="B241" s="24" t="s">
        <v>444</v>
      </c>
      <c r="C241" s="25"/>
      <c r="D241" s="24"/>
      <c r="E241" s="50" t="s">
        <v>13</v>
      </c>
      <c r="F241" s="26">
        <v>2.436</v>
      </c>
      <c r="G241" s="24"/>
      <c r="H241" s="27"/>
      <c r="I241" s="24"/>
    </row>
    <row r="242" s="1" customFormat="1" ht="40" customHeight="1" spans="1:9">
      <c r="A242" s="28">
        <v>3</v>
      </c>
      <c r="B242" s="24" t="s">
        <v>445</v>
      </c>
      <c r="C242" s="25"/>
      <c r="D242" s="24"/>
      <c r="E242" s="50" t="s">
        <v>16</v>
      </c>
      <c r="F242" s="26">
        <v>1</v>
      </c>
      <c r="G242" s="24"/>
      <c r="H242" s="27"/>
      <c r="I242" s="24"/>
    </row>
    <row r="243" s="1" customFormat="1" ht="40" customHeight="1" spans="1:9">
      <c r="A243" s="28">
        <v>4</v>
      </c>
      <c r="B243" s="49" t="s">
        <v>448</v>
      </c>
      <c r="C243" s="50" t="s">
        <v>111</v>
      </c>
      <c r="D243" s="50"/>
      <c r="E243" s="24" t="s">
        <v>13</v>
      </c>
      <c r="F243" s="27">
        <v>17.55</v>
      </c>
      <c r="G243" s="31"/>
      <c r="H243" s="27"/>
      <c r="I243" s="63"/>
    </row>
    <row r="244" s="1" customFormat="1" ht="40" customHeight="1" spans="1:9">
      <c r="A244" s="28">
        <v>5</v>
      </c>
      <c r="B244" s="49" t="s">
        <v>101</v>
      </c>
      <c r="C244" s="50" t="s">
        <v>102</v>
      </c>
      <c r="D244" s="24" t="s">
        <v>288</v>
      </c>
      <c r="E244" s="50" t="s">
        <v>13</v>
      </c>
      <c r="F244" s="27">
        <f>17.55+28.86</f>
        <v>46.41</v>
      </c>
      <c r="G244" s="31"/>
      <c r="H244" s="27"/>
      <c r="I244" s="63"/>
    </row>
    <row r="245" s="1" customFormat="1" ht="40" customHeight="1" spans="1:9">
      <c r="A245" s="28">
        <v>6</v>
      </c>
      <c r="B245" s="73" t="s">
        <v>449</v>
      </c>
      <c r="C245" s="41" t="s">
        <v>92</v>
      </c>
      <c r="D245" s="74"/>
      <c r="E245" s="43" t="s">
        <v>13</v>
      </c>
      <c r="F245" s="54">
        <v>17.55</v>
      </c>
      <c r="G245" s="47"/>
      <c r="H245" s="48"/>
      <c r="I245" s="77"/>
    </row>
    <row r="246" s="8" customFormat="1" ht="40" customHeight="1" spans="1:9">
      <c r="A246" s="28">
        <v>7</v>
      </c>
      <c r="B246" s="34" t="s">
        <v>407</v>
      </c>
      <c r="C246" s="29" t="s">
        <v>282</v>
      </c>
      <c r="D246" s="56"/>
      <c r="E246" s="50" t="s">
        <v>13</v>
      </c>
      <c r="F246" s="54">
        <v>17.55</v>
      </c>
      <c r="G246" s="27"/>
      <c r="H246" s="27"/>
      <c r="I246" s="64"/>
    </row>
    <row r="247" s="1" customFormat="1" ht="40" customHeight="1" spans="1:9">
      <c r="A247" s="28">
        <v>8</v>
      </c>
      <c r="B247" s="49" t="s">
        <v>93</v>
      </c>
      <c r="C247" s="50" t="s">
        <v>92</v>
      </c>
      <c r="D247" s="50"/>
      <c r="E247" s="50" t="s">
        <v>13</v>
      </c>
      <c r="F247" s="27">
        <v>39.6872</v>
      </c>
      <c r="G247" s="31"/>
      <c r="H247" s="27"/>
      <c r="I247" s="63"/>
    </row>
    <row r="248" s="1" customFormat="1" ht="40" customHeight="1" spans="1:9">
      <c r="A248" s="28">
        <v>9</v>
      </c>
      <c r="B248" s="24" t="s">
        <v>451</v>
      </c>
      <c r="C248" s="29" t="s">
        <v>282</v>
      </c>
      <c r="D248" s="24"/>
      <c r="E248" s="50" t="s">
        <v>13</v>
      </c>
      <c r="F248" s="26">
        <v>62.916</v>
      </c>
      <c r="G248" s="24"/>
      <c r="H248" s="27"/>
      <c r="I248" s="24"/>
    </row>
    <row r="249" s="5" customFormat="1" ht="40" customHeight="1" spans="1:9">
      <c r="A249" s="28">
        <v>10</v>
      </c>
      <c r="B249" s="48" t="s">
        <v>398</v>
      </c>
      <c r="C249" s="42" t="s">
        <v>128</v>
      </c>
      <c r="D249" s="28" t="s">
        <v>311</v>
      </c>
      <c r="E249" s="40" t="s">
        <v>50</v>
      </c>
      <c r="F249" s="40">
        <v>5</v>
      </c>
      <c r="G249" s="27"/>
      <c r="H249" s="47"/>
      <c r="I249" s="64"/>
    </row>
    <row r="250" s="1" customFormat="1" ht="40" customHeight="1" spans="1:9">
      <c r="A250" s="28">
        <v>11</v>
      </c>
      <c r="B250" s="73" t="s">
        <v>452</v>
      </c>
      <c r="C250" s="73" t="s">
        <v>409</v>
      </c>
      <c r="D250" s="42" t="s">
        <v>477</v>
      </c>
      <c r="E250" s="53" t="s">
        <v>13</v>
      </c>
      <c r="F250" s="48">
        <v>17.27</v>
      </c>
      <c r="G250" s="40"/>
      <c r="H250" s="48"/>
      <c r="I250" s="63"/>
    </row>
    <row r="251" s="8" customFormat="1" ht="40" customHeight="1" spans="1:9">
      <c r="A251" s="28">
        <v>12</v>
      </c>
      <c r="B251" s="34" t="s">
        <v>453</v>
      </c>
      <c r="C251" s="42" t="s">
        <v>128</v>
      </c>
      <c r="D251" s="28" t="s">
        <v>311</v>
      </c>
      <c r="E251" s="53" t="s">
        <v>50</v>
      </c>
      <c r="F251" s="54">
        <v>5</v>
      </c>
      <c r="G251" s="27"/>
      <c r="H251" s="27"/>
      <c r="I251" s="64"/>
    </row>
    <row r="252" s="8" customFormat="1" ht="40" customHeight="1" spans="1:9">
      <c r="A252" s="28">
        <v>13</v>
      </c>
      <c r="B252" s="34" t="s">
        <v>454</v>
      </c>
      <c r="C252" s="42" t="s">
        <v>128</v>
      </c>
      <c r="D252" s="28" t="s">
        <v>311</v>
      </c>
      <c r="E252" s="50" t="s">
        <v>50</v>
      </c>
      <c r="F252" s="54">
        <v>1</v>
      </c>
      <c r="G252" s="27"/>
      <c r="H252" s="27"/>
      <c r="I252" s="64"/>
    </row>
    <row r="253" s="8" customFormat="1" ht="40" customHeight="1" spans="1:9">
      <c r="A253" s="28">
        <v>14</v>
      </c>
      <c r="B253" s="34" t="s">
        <v>303</v>
      </c>
      <c r="C253" s="42" t="s">
        <v>128</v>
      </c>
      <c r="D253" s="24" t="s">
        <v>304</v>
      </c>
      <c r="E253" s="50" t="s">
        <v>77</v>
      </c>
      <c r="F253" s="54">
        <v>1</v>
      </c>
      <c r="G253" s="27"/>
      <c r="H253" s="27"/>
      <c r="I253" s="64"/>
    </row>
    <row r="254" s="8" customFormat="1" ht="40" customHeight="1" spans="1:9">
      <c r="A254" s="28">
        <v>15</v>
      </c>
      <c r="B254" s="34" t="s">
        <v>456</v>
      </c>
      <c r="C254" s="42" t="s">
        <v>128</v>
      </c>
      <c r="D254" s="24" t="s">
        <v>304</v>
      </c>
      <c r="E254" s="50" t="s">
        <v>77</v>
      </c>
      <c r="F254" s="54">
        <v>1</v>
      </c>
      <c r="G254" s="27"/>
      <c r="H254" s="27"/>
      <c r="I254" s="64"/>
    </row>
    <row r="255" s="3" customFormat="1" ht="40" customHeight="1" spans="1:9">
      <c r="A255" s="28">
        <v>16</v>
      </c>
      <c r="B255" s="37" t="s">
        <v>155</v>
      </c>
      <c r="C255" s="34" t="s">
        <v>657</v>
      </c>
      <c r="D255" s="24" t="s">
        <v>304</v>
      </c>
      <c r="E255" s="75" t="s">
        <v>77</v>
      </c>
      <c r="F255" s="48">
        <v>2</v>
      </c>
      <c r="G255" s="40"/>
      <c r="H255" s="39"/>
      <c r="I255" s="62"/>
    </row>
    <row r="256" s="3" customFormat="1" ht="40" customHeight="1" spans="1:9">
      <c r="A256" s="28">
        <v>17</v>
      </c>
      <c r="B256" s="37" t="s">
        <v>457</v>
      </c>
      <c r="C256" s="42" t="s">
        <v>128</v>
      </c>
      <c r="D256" s="24" t="s">
        <v>304</v>
      </c>
      <c r="E256" s="75" t="s">
        <v>77</v>
      </c>
      <c r="F256" s="48">
        <v>8</v>
      </c>
      <c r="G256" s="40"/>
      <c r="H256" s="39"/>
      <c r="I256" s="62"/>
    </row>
    <row r="257" s="1" customFormat="1" ht="40" customHeight="1" spans="1:9">
      <c r="A257" s="28">
        <v>18</v>
      </c>
      <c r="B257" s="49" t="s">
        <v>158</v>
      </c>
      <c r="C257" s="42" t="s">
        <v>128</v>
      </c>
      <c r="D257" s="24" t="s">
        <v>304</v>
      </c>
      <c r="E257" s="50" t="s">
        <v>77</v>
      </c>
      <c r="F257" s="27">
        <v>1</v>
      </c>
      <c r="G257" s="31"/>
      <c r="H257" s="27"/>
      <c r="I257" s="63"/>
    </row>
    <row r="258" s="1" customFormat="1" ht="40" customHeight="1" spans="1:9">
      <c r="A258" s="28">
        <v>19</v>
      </c>
      <c r="B258" s="49" t="s">
        <v>159</v>
      </c>
      <c r="C258" s="42" t="s">
        <v>128</v>
      </c>
      <c r="D258" s="24" t="s">
        <v>304</v>
      </c>
      <c r="E258" s="50" t="s">
        <v>77</v>
      </c>
      <c r="F258" s="27">
        <v>1</v>
      </c>
      <c r="G258" s="27"/>
      <c r="H258" s="27"/>
      <c r="I258" s="63"/>
    </row>
    <row r="259" s="1" customFormat="1" ht="40" customHeight="1" spans="1:9">
      <c r="A259" s="28">
        <v>20</v>
      </c>
      <c r="B259" s="49" t="s">
        <v>160</v>
      </c>
      <c r="C259" s="42" t="s">
        <v>128</v>
      </c>
      <c r="D259" s="24" t="s">
        <v>304</v>
      </c>
      <c r="E259" s="50" t="s">
        <v>77</v>
      </c>
      <c r="F259" s="27">
        <v>1</v>
      </c>
      <c r="G259" s="31"/>
      <c r="H259" s="27"/>
      <c r="I259" s="63"/>
    </row>
    <row r="260" s="1" customFormat="1" ht="40" customHeight="1" spans="1:9">
      <c r="A260" s="28">
        <v>21</v>
      </c>
      <c r="B260" s="49" t="s">
        <v>458</v>
      </c>
      <c r="C260" s="42" t="s">
        <v>128</v>
      </c>
      <c r="D260" s="24" t="s">
        <v>304</v>
      </c>
      <c r="E260" s="50" t="s">
        <v>77</v>
      </c>
      <c r="F260" s="27">
        <v>4</v>
      </c>
      <c r="G260" s="31"/>
      <c r="H260" s="27"/>
      <c r="I260" s="63"/>
    </row>
    <row r="261" s="8" customFormat="1" ht="40" customHeight="1" spans="1:9">
      <c r="A261" s="28">
        <v>22</v>
      </c>
      <c r="B261" s="34" t="s">
        <v>305</v>
      </c>
      <c r="C261" s="31" t="s">
        <v>409</v>
      </c>
      <c r="D261" s="56"/>
      <c r="E261" s="53" t="s">
        <v>13</v>
      </c>
      <c r="F261" s="54">
        <v>4.055</v>
      </c>
      <c r="G261" s="27"/>
      <c r="H261" s="27"/>
      <c r="I261" s="64"/>
    </row>
    <row r="262" s="8" customFormat="1" ht="40" customHeight="1" spans="1:9">
      <c r="A262" s="28">
        <v>23</v>
      </c>
      <c r="B262" s="34" t="s">
        <v>461</v>
      </c>
      <c r="C262" s="31"/>
      <c r="D262" s="56"/>
      <c r="E262" s="53" t="s">
        <v>13</v>
      </c>
      <c r="F262" s="54">
        <v>1.8</v>
      </c>
      <c r="G262" s="27"/>
      <c r="H262" s="27"/>
      <c r="I262" s="64"/>
    </row>
    <row r="263" s="8" customFormat="1" ht="40" customHeight="1" spans="1:9">
      <c r="A263" s="28">
        <v>24</v>
      </c>
      <c r="B263" s="34" t="s">
        <v>462</v>
      </c>
      <c r="C263" s="57" t="s">
        <v>217</v>
      </c>
      <c r="D263" s="56"/>
      <c r="E263" s="53" t="s">
        <v>13</v>
      </c>
      <c r="F263" s="54">
        <v>3.159</v>
      </c>
      <c r="G263" s="27"/>
      <c r="H263" s="27"/>
      <c r="I263" s="64"/>
    </row>
    <row r="264" s="8" customFormat="1" ht="40" customHeight="1" spans="1:9">
      <c r="A264" s="28">
        <v>25</v>
      </c>
      <c r="B264" s="34" t="s">
        <v>411</v>
      </c>
      <c r="C264" s="31"/>
      <c r="D264" s="56"/>
      <c r="E264" s="53" t="s">
        <v>13</v>
      </c>
      <c r="F264" s="54">
        <f>F246+F248</f>
        <v>80.466</v>
      </c>
      <c r="G264" s="27"/>
      <c r="H264" s="27"/>
      <c r="I264" s="64"/>
    </row>
    <row r="265" s="1" customFormat="1" ht="40" customHeight="1" spans="1:9">
      <c r="A265" s="28">
        <v>26</v>
      </c>
      <c r="B265" s="49" t="s">
        <v>112</v>
      </c>
      <c r="C265" s="50" t="s">
        <v>113</v>
      </c>
      <c r="D265" s="50"/>
      <c r="E265" s="24" t="s">
        <v>26</v>
      </c>
      <c r="F265" s="27">
        <v>6.4</v>
      </c>
      <c r="G265" s="31"/>
      <c r="H265" s="27"/>
      <c r="I265" s="63"/>
    </row>
    <row r="266" s="8" customFormat="1" ht="40" customHeight="1" spans="1:9">
      <c r="A266" s="28">
        <v>27</v>
      </c>
      <c r="B266" s="34" t="s">
        <v>464</v>
      </c>
      <c r="C266" s="57" t="s">
        <v>409</v>
      </c>
      <c r="D266" s="56" t="s">
        <v>658</v>
      </c>
      <c r="E266" s="53" t="s">
        <v>50</v>
      </c>
      <c r="F266" s="54">
        <v>5</v>
      </c>
      <c r="G266" s="27"/>
      <c r="H266" s="27"/>
      <c r="I266" s="64"/>
    </row>
    <row r="267" s="1" customFormat="1" ht="40" customHeight="1" spans="1:9">
      <c r="A267" s="28">
        <v>28</v>
      </c>
      <c r="B267" s="49" t="s">
        <v>463</v>
      </c>
      <c r="C267" s="50" t="s">
        <v>217</v>
      </c>
      <c r="D267" s="50"/>
      <c r="E267" s="24" t="s">
        <v>336</v>
      </c>
      <c r="F267" s="27">
        <v>1</v>
      </c>
      <c r="G267" s="31"/>
      <c r="H267" s="27"/>
      <c r="I267" s="63"/>
    </row>
    <row r="268" s="1" customFormat="1" ht="40" customHeight="1" spans="1:9">
      <c r="A268" s="28">
        <v>29</v>
      </c>
      <c r="B268" s="49" t="s">
        <v>412</v>
      </c>
      <c r="C268" s="29" t="s">
        <v>12</v>
      </c>
      <c r="D268" s="50"/>
      <c r="E268" s="24" t="s">
        <v>16</v>
      </c>
      <c r="F268" s="27">
        <v>1</v>
      </c>
      <c r="G268" s="31"/>
      <c r="H268" s="27"/>
      <c r="I268" s="63"/>
    </row>
    <row r="269" s="1" customFormat="1" ht="40" customHeight="1" spans="1:9">
      <c r="A269" s="28">
        <v>30</v>
      </c>
      <c r="B269" s="59" t="s">
        <v>120</v>
      </c>
      <c r="C269" s="59" t="s">
        <v>415</v>
      </c>
      <c r="D269" s="24" t="s">
        <v>338</v>
      </c>
      <c r="E269" s="59" t="s">
        <v>26</v>
      </c>
      <c r="F269" s="60">
        <f>8.3+2.6+1.6+0.6</f>
        <v>13.1</v>
      </c>
      <c r="G269" s="60"/>
      <c r="H269" s="61"/>
      <c r="I269" s="63"/>
    </row>
    <row r="270" s="1" customFormat="1" ht="40" customHeight="1" spans="1:9">
      <c r="A270" s="28">
        <v>31</v>
      </c>
      <c r="B270" s="59" t="s">
        <v>123</v>
      </c>
      <c r="C270" s="59" t="s">
        <v>415</v>
      </c>
      <c r="D270" s="24" t="s">
        <v>338</v>
      </c>
      <c r="E270" s="59" t="s">
        <v>26</v>
      </c>
      <c r="F270" s="60">
        <v>7.85</v>
      </c>
      <c r="G270" s="60"/>
      <c r="H270" s="61"/>
      <c r="I270" s="63"/>
    </row>
    <row r="271" s="1" customFormat="1" ht="40" customHeight="1" spans="1:9">
      <c r="A271" s="28">
        <v>32</v>
      </c>
      <c r="B271" s="28" t="s">
        <v>479</v>
      </c>
      <c r="C271" s="59" t="s">
        <v>415</v>
      </c>
      <c r="D271" s="24" t="s">
        <v>338</v>
      </c>
      <c r="E271" s="28" t="s">
        <v>26</v>
      </c>
      <c r="F271" s="27">
        <f>4.9+6</f>
        <v>10.9</v>
      </c>
      <c r="G271" s="31"/>
      <c r="H271" s="27"/>
      <c r="I271" s="63"/>
    </row>
    <row r="272" s="1" customFormat="1" ht="40" customHeight="1" spans="1:9">
      <c r="A272" s="28">
        <v>33</v>
      </c>
      <c r="B272" s="59" t="s">
        <v>469</v>
      </c>
      <c r="C272" s="59" t="s">
        <v>470</v>
      </c>
      <c r="D272" s="76"/>
      <c r="E272" s="59" t="s">
        <v>50</v>
      </c>
      <c r="F272" s="76">
        <v>1</v>
      </c>
      <c r="G272" s="59"/>
      <c r="H272" s="61"/>
      <c r="I272" s="63"/>
    </row>
    <row r="273" s="1" customFormat="1" ht="40" customHeight="1" spans="1:9">
      <c r="A273" s="28">
        <v>34</v>
      </c>
      <c r="B273" s="59" t="s">
        <v>471</v>
      </c>
      <c r="C273" s="59" t="s">
        <v>472</v>
      </c>
      <c r="D273" s="76"/>
      <c r="E273" s="59" t="s">
        <v>26</v>
      </c>
      <c r="F273" s="76">
        <v>28.76</v>
      </c>
      <c r="G273" s="60"/>
      <c r="H273" s="61"/>
      <c r="I273" s="63"/>
    </row>
    <row r="274" s="1" customFormat="1" ht="40" customHeight="1" spans="1:9">
      <c r="A274" s="28">
        <v>35</v>
      </c>
      <c r="B274" s="59" t="s">
        <v>473</v>
      </c>
      <c r="C274" s="59" t="s">
        <v>474</v>
      </c>
      <c r="D274" s="24"/>
      <c r="E274" s="59" t="s">
        <v>26</v>
      </c>
      <c r="F274" s="76">
        <f>7.6+3.2+1.1</f>
        <v>11.9</v>
      </c>
      <c r="G274" s="60"/>
      <c r="H274" s="61"/>
      <c r="I274" s="63"/>
    </row>
    <row r="275" s="9" customFormat="1" ht="40" customHeight="1" spans="1:9">
      <c r="A275" s="28">
        <v>36</v>
      </c>
      <c r="B275" s="28" t="s">
        <v>323</v>
      </c>
      <c r="C275" s="29" t="s">
        <v>324</v>
      </c>
      <c r="D275" s="24"/>
      <c r="E275" s="28" t="s">
        <v>26</v>
      </c>
      <c r="F275" s="27">
        <f>7*1.8</f>
        <v>12.6</v>
      </c>
      <c r="G275" s="24"/>
      <c r="H275" s="27"/>
      <c r="I275" s="24"/>
    </row>
    <row r="276" s="1" customFormat="1" ht="40" customHeight="1" spans="1:9">
      <c r="A276" s="28">
        <v>37</v>
      </c>
      <c r="B276" s="28" t="s">
        <v>325</v>
      </c>
      <c r="C276" s="29" t="s">
        <v>324</v>
      </c>
      <c r="D276" s="50"/>
      <c r="E276" s="28" t="s">
        <v>26</v>
      </c>
      <c r="F276" s="27">
        <f>10*2.3</f>
        <v>23</v>
      </c>
      <c r="G276" s="31"/>
      <c r="H276" s="27"/>
      <c r="I276" s="63"/>
    </row>
    <row r="277" s="1" customFormat="1" ht="40" customHeight="1" spans="1:9">
      <c r="A277" s="28">
        <v>38</v>
      </c>
      <c r="B277" s="28" t="s">
        <v>339</v>
      </c>
      <c r="C277" s="29" t="s">
        <v>340</v>
      </c>
      <c r="D277" s="24" t="s">
        <v>126</v>
      </c>
      <c r="E277" s="28" t="s">
        <v>26</v>
      </c>
      <c r="F277" s="26">
        <f>3.9+3.6+7*0.8</f>
        <v>13.1</v>
      </c>
      <c r="G277" s="24"/>
      <c r="H277" s="27"/>
      <c r="I277" s="24"/>
    </row>
    <row r="278" s="1" customFormat="1" ht="40" customHeight="1" spans="1:9">
      <c r="A278" s="28">
        <v>39</v>
      </c>
      <c r="B278" s="28" t="s">
        <v>341</v>
      </c>
      <c r="C278" s="29" t="s">
        <v>340</v>
      </c>
      <c r="D278" s="24" t="s">
        <v>126</v>
      </c>
      <c r="E278" s="28" t="s">
        <v>26</v>
      </c>
      <c r="F278" s="26">
        <v>1.6</v>
      </c>
      <c r="G278" s="24"/>
      <c r="H278" s="27"/>
      <c r="I278" s="24"/>
    </row>
    <row r="279" s="1" customFormat="1" ht="40" customHeight="1" spans="1:9">
      <c r="A279" s="28">
        <v>40</v>
      </c>
      <c r="B279" s="28" t="s">
        <v>475</v>
      </c>
      <c r="C279" s="29" t="s">
        <v>343</v>
      </c>
      <c r="D279" s="24" t="s">
        <v>126</v>
      </c>
      <c r="E279" s="28" t="s">
        <v>26</v>
      </c>
      <c r="F279" s="26">
        <f>10*3.2+1.65</f>
        <v>33.65</v>
      </c>
      <c r="G279" s="24"/>
      <c r="H279" s="27"/>
      <c r="I279" s="24"/>
    </row>
    <row r="280" s="1" customFormat="1" ht="40" customHeight="1" spans="1:9">
      <c r="A280" s="28">
        <v>41</v>
      </c>
      <c r="B280" s="28" t="s">
        <v>476</v>
      </c>
      <c r="C280" s="29" t="s">
        <v>343</v>
      </c>
      <c r="D280" s="24" t="s">
        <v>126</v>
      </c>
      <c r="E280" s="28" t="s">
        <v>26</v>
      </c>
      <c r="F280" s="26">
        <v>4.6</v>
      </c>
      <c r="G280" s="24"/>
      <c r="H280" s="27"/>
      <c r="I280" s="24"/>
    </row>
    <row r="281" s="1" customFormat="1" ht="40" customHeight="1" spans="1:9">
      <c r="A281" s="23" t="s">
        <v>61</v>
      </c>
      <c r="B281" s="23"/>
      <c r="C281" s="23"/>
      <c r="D281" s="23"/>
      <c r="E281" s="23"/>
      <c r="F281" s="23"/>
      <c r="G281" s="23"/>
      <c r="H281" s="27"/>
      <c r="I281" s="24"/>
    </row>
    <row r="282" s="1" customFormat="1" ht="40" customHeight="1" spans="1:9">
      <c r="A282" s="23" t="s">
        <v>242</v>
      </c>
      <c r="B282" s="24"/>
      <c r="C282" s="25"/>
      <c r="D282" s="24"/>
      <c r="E282" s="24"/>
      <c r="F282" s="26"/>
      <c r="G282" s="24"/>
      <c r="H282" s="27"/>
      <c r="I282" s="24"/>
    </row>
    <row r="283" s="2" customFormat="1" ht="40" customHeight="1" spans="1:9">
      <c r="A283" s="28">
        <v>1</v>
      </c>
      <c r="B283" s="28" t="s">
        <v>15</v>
      </c>
      <c r="C283" s="29" t="s">
        <v>12</v>
      </c>
      <c r="D283" s="24"/>
      <c r="E283" s="28" t="s">
        <v>77</v>
      </c>
      <c r="F283" s="26">
        <v>2</v>
      </c>
      <c r="G283" s="24"/>
      <c r="H283" s="27"/>
      <c r="I283" s="24"/>
    </row>
    <row r="284" s="2" customFormat="1" ht="40" customHeight="1" spans="1:9">
      <c r="A284" s="28">
        <v>2</v>
      </c>
      <c r="B284" s="28" t="s">
        <v>352</v>
      </c>
      <c r="C284" s="29" t="s">
        <v>12</v>
      </c>
      <c r="D284" s="24"/>
      <c r="E284" s="28" t="s">
        <v>13</v>
      </c>
      <c r="F284" s="26">
        <v>17.56</v>
      </c>
      <c r="G284" s="24"/>
      <c r="H284" s="27"/>
      <c r="I284" s="24"/>
    </row>
    <row r="285" s="2" customFormat="1" ht="40" customHeight="1" spans="1:9">
      <c r="A285" s="28">
        <v>3</v>
      </c>
      <c r="B285" s="28" t="s">
        <v>353</v>
      </c>
      <c r="C285" s="29" t="s">
        <v>12</v>
      </c>
      <c r="D285" s="24"/>
      <c r="E285" s="28" t="s">
        <v>13</v>
      </c>
      <c r="F285" s="26">
        <f>17.077*3.2</f>
        <v>54.6464</v>
      </c>
      <c r="G285" s="24"/>
      <c r="H285" s="27"/>
      <c r="I285" s="24"/>
    </row>
    <row r="286" s="2" customFormat="1" ht="40" customHeight="1" spans="1:9">
      <c r="A286" s="28">
        <v>4</v>
      </c>
      <c r="B286" s="28" t="s">
        <v>191</v>
      </c>
      <c r="C286" s="29" t="s">
        <v>12</v>
      </c>
      <c r="D286" s="24"/>
      <c r="E286" s="28" t="s">
        <v>26</v>
      </c>
      <c r="F286" s="26">
        <v>17.077</v>
      </c>
      <c r="G286" s="24"/>
      <c r="H286" s="27"/>
      <c r="I286" s="24"/>
    </row>
    <row r="287" s="2" customFormat="1" ht="40" customHeight="1" spans="1:9">
      <c r="A287" s="28">
        <v>5</v>
      </c>
      <c r="B287" s="28" t="s">
        <v>355</v>
      </c>
      <c r="C287" s="29" t="s">
        <v>12</v>
      </c>
      <c r="D287" s="24"/>
      <c r="E287" s="28" t="s">
        <v>13</v>
      </c>
      <c r="F287" s="26">
        <v>17.56</v>
      </c>
      <c r="G287" s="24"/>
      <c r="H287" s="27"/>
      <c r="I287" s="24"/>
    </row>
    <row r="288" s="9" customFormat="1" ht="40" customHeight="1" spans="1:9">
      <c r="A288" s="28">
        <v>6</v>
      </c>
      <c r="B288" s="24" t="s">
        <v>189</v>
      </c>
      <c r="C288" s="29" t="s">
        <v>12</v>
      </c>
      <c r="D288" s="24"/>
      <c r="E288" s="24" t="s">
        <v>77</v>
      </c>
      <c r="F288" s="26">
        <v>1</v>
      </c>
      <c r="G288" s="24"/>
      <c r="H288" s="27"/>
      <c r="I288" s="24"/>
    </row>
    <row r="289" s="9" customFormat="1" ht="40" customHeight="1" spans="1:9">
      <c r="A289" s="28">
        <v>7</v>
      </c>
      <c r="B289" s="24" t="s">
        <v>480</v>
      </c>
      <c r="C289" s="29" t="s">
        <v>12</v>
      </c>
      <c r="D289" s="24"/>
      <c r="E289" s="24" t="s">
        <v>336</v>
      </c>
      <c r="F289" s="26">
        <v>0.7</v>
      </c>
      <c r="G289" s="24"/>
      <c r="H289" s="27"/>
      <c r="I289" s="24"/>
    </row>
    <row r="290" s="9" customFormat="1" ht="40" customHeight="1" spans="1:9">
      <c r="A290" s="28">
        <v>8</v>
      </c>
      <c r="B290" s="24" t="s">
        <v>481</v>
      </c>
      <c r="C290" s="29" t="s">
        <v>12</v>
      </c>
      <c r="D290" s="24"/>
      <c r="E290" s="24" t="s">
        <v>50</v>
      </c>
      <c r="F290" s="26">
        <v>5</v>
      </c>
      <c r="G290" s="24"/>
      <c r="H290" s="27"/>
      <c r="I290" s="24"/>
    </row>
    <row r="291" s="9" customFormat="1" ht="40" customHeight="1" spans="1:9">
      <c r="A291" s="28">
        <v>9</v>
      </c>
      <c r="B291" s="24" t="s">
        <v>263</v>
      </c>
      <c r="C291" s="29" t="s">
        <v>12</v>
      </c>
      <c r="D291" s="24"/>
      <c r="E291" s="24" t="s">
        <v>77</v>
      </c>
      <c r="F291" s="26">
        <v>1</v>
      </c>
      <c r="G291" s="24"/>
      <c r="H291" s="27"/>
      <c r="I291" s="24"/>
    </row>
    <row r="292" s="9" customFormat="1" ht="40" customHeight="1" spans="1:9">
      <c r="A292" s="28">
        <v>10</v>
      </c>
      <c r="B292" s="24" t="s">
        <v>482</v>
      </c>
      <c r="C292" s="29" t="s">
        <v>12</v>
      </c>
      <c r="D292" s="24"/>
      <c r="E292" s="24" t="s">
        <v>77</v>
      </c>
      <c r="F292" s="26">
        <v>1</v>
      </c>
      <c r="G292" s="24"/>
      <c r="H292" s="27"/>
      <c r="I292" s="24"/>
    </row>
    <row r="293" s="1" customFormat="1" ht="40" customHeight="1" spans="1:9">
      <c r="A293" s="28">
        <v>11</v>
      </c>
      <c r="B293" s="24" t="s">
        <v>483</v>
      </c>
      <c r="C293" s="25" t="s">
        <v>484</v>
      </c>
      <c r="D293" s="24"/>
      <c r="E293" s="24" t="s">
        <v>16</v>
      </c>
      <c r="F293" s="26">
        <v>1</v>
      </c>
      <c r="G293" s="24"/>
      <c r="H293" s="27"/>
      <c r="I293" s="24"/>
    </row>
    <row r="294" s="1" customFormat="1" ht="40" customHeight="1" spans="1:9">
      <c r="A294" s="28">
        <v>12</v>
      </c>
      <c r="B294" s="24" t="s">
        <v>485</v>
      </c>
      <c r="C294" s="25" t="s">
        <v>486</v>
      </c>
      <c r="D294" s="24"/>
      <c r="E294" s="24" t="s">
        <v>16</v>
      </c>
      <c r="F294" s="26">
        <v>1</v>
      </c>
      <c r="G294" s="24"/>
      <c r="H294" s="27"/>
      <c r="I294" s="24"/>
    </row>
    <row r="295" s="4" customFormat="1" ht="40" customHeight="1" spans="1:9">
      <c r="A295" s="28">
        <v>13</v>
      </c>
      <c r="B295" s="37" t="s">
        <v>40</v>
      </c>
      <c r="C295" s="30" t="s">
        <v>617</v>
      </c>
      <c r="D295" s="45"/>
      <c r="E295" s="46" t="s">
        <v>118</v>
      </c>
      <c r="F295" s="26">
        <v>17.56</v>
      </c>
      <c r="G295" s="47"/>
      <c r="H295" s="47"/>
      <c r="I295" s="45"/>
    </row>
    <row r="296" s="3" customFormat="1" ht="40" customHeight="1" spans="1:9">
      <c r="A296" s="28">
        <v>14</v>
      </c>
      <c r="B296" s="37" t="s">
        <v>369</v>
      </c>
      <c r="C296" s="34" t="s">
        <v>370</v>
      </c>
      <c r="D296" s="31" t="s">
        <v>39</v>
      </c>
      <c r="E296" s="48" t="s">
        <v>118</v>
      </c>
      <c r="F296" s="26">
        <v>17.56</v>
      </c>
      <c r="G296" s="40"/>
      <c r="H296" s="39"/>
      <c r="I296" s="62"/>
    </row>
    <row r="297" s="3" customFormat="1" ht="40" customHeight="1" spans="1:9">
      <c r="A297" s="28">
        <v>15</v>
      </c>
      <c r="B297" s="37" t="s">
        <v>371</v>
      </c>
      <c r="C297" s="34" t="s">
        <v>372</v>
      </c>
      <c r="D297" s="31" t="s">
        <v>39</v>
      </c>
      <c r="E297" s="48" t="s">
        <v>118</v>
      </c>
      <c r="F297" s="26">
        <v>17.56</v>
      </c>
      <c r="G297" s="40"/>
      <c r="H297" s="39"/>
      <c r="I297" s="62"/>
    </row>
    <row r="298" s="5" customFormat="1" ht="40" customHeight="1" spans="1:9">
      <c r="A298" s="28">
        <v>16</v>
      </c>
      <c r="B298" s="42" t="s">
        <v>35</v>
      </c>
      <c r="C298" s="30" t="s">
        <v>617</v>
      </c>
      <c r="D298" s="53"/>
      <c r="E298" s="53" t="s">
        <v>13</v>
      </c>
      <c r="F298" s="54">
        <v>54.6464</v>
      </c>
      <c r="G298" s="27"/>
      <c r="H298" s="27"/>
      <c r="I298" s="64"/>
    </row>
    <row r="299" s="5" customFormat="1" ht="40" customHeight="1" spans="1:9">
      <c r="A299" s="28">
        <v>17</v>
      </c>
      <c r="B299" s="28" t="s">
        <v>37</v>
      </c>
      <c r="C299" s="34" t="s">
        <v>370</v>
      </c>
      <c r="D299" s="31" t="s">
        <v>39</v>
      </c>
      <c r="E299" s="53" t="s">
        <v>13</v>
      </c>
      <c r="F299" s="54">
        <v>54.6464</v>
      </c>
      <c r="G299" s="27"/>
      <c r="H299" s="27"/>
      <c r="I299" s="64"/>
    </row>
    <row r="300" s="5" customFormat="1" ht="40" customHeight="1" spans="1:9">
      <c r="A300" s="28">
        <v>18</v>
      </c>
      <c r="B300" s="34" t="s">
        <v>38</v>
      </c>
      <c r="C300" s="34" t="s">
        <v>370</v>
      </c>
      <c r="D300" s="31" t="s">
        <v>39</v>
      </c>
      <c r="E300" s="53" t="s">
        <v>13</v>
      </c>
      <c r="F300" s="54">
        <v>54.6464</v>
      </c>
      <c r="G300" s="27"/>
      <c r="H300" s="27"/>
      <c r="I300" s="64"/>
    </row>
    <row r="301" s="5" customFormat="1" ht="40" customHeight="1" spans="1:9">
      <c r="A301" s="28">
        <v>19</v>
      </c>
      <c r="B301" s="48" t="s">
        <v>398</v>
      </c>
      <c r="C301" s="65" t="s">
        <v>128</v>
      </c>
      <c r="D301" s="28" t="s">
        <v>311</v>
      </c>
      <c r="E301" s="40" t="s">
        <v>50</v>
      </c>
      <c r="F301" s="40">
        <v>8</v>
      </c>
      <c r="G301" s="27"/>
      <c r="H301" s="47"/>
      <c r="I301" s="64"/>
    </row>
    <row r="302" s="8" customFormat="1" ht="40" customHeight="1" spans="1:9">
      <c r="A302" s="28">
        <v>20</v>
      </c>
      <c r="B302" s="34" t="s">
        <v>407</v>
      </c>
      <c r="C302" s="29" t="s">
        <v>282</v>
      </c>
      <c r="D302" s="56"/>
      <c r="E302" s="50" t="s">
        <v>13</v>
      </c>
      <c r="F302" s="54">
        <v>17.56</v>
      </c>
      <c r="G302" s="27"/>
      <c r="H302" s="27"/>
      <c r="I302" s="64"/>
    </row>
    <row r="303" s="8" customFormat="1" ht="40" customHeight="1" spans="1:9">
      <c r="A303" s="28">
        <v>21</v>
      </c>
      <c r="B303" s="34" t="s">
        <v>294</v>
      </c>
      <c r="C303" s="29" t="s">
        <v>293</v>
      </c>
      <c r="D303" s="56"/>
      <c r="E303" s="50" t="s">
        <v>26</v>
      </c>
      <c r="F303" s="54">
        <v>17.077</v>
      </c>
      <c r="G303" s="27"/>
      <c r="H303" s="27"/>
      <c r="I303" s="64"/>
    </row>
    <row r="304" s="8" customFormat="1" ht="40" customHeight="1" spans="1:9">
      <c r="A304" s="28">
        <v>22</v>
      </c>
      <c r="B304" s="34" t="s">
        <v>411</v>
      </c>
      <c r="C304" s="31"/>
      <c r="D304" s="56"/>
      <c r="E304" s="53" t="s">
        <v>13</v>
      </c>
      <c r="F304" s="54">
        <v>17.56</v>
      </c>
      <c r="G304" s="27"/>
      <c r="H304" s="27"/>
      <c r="I304" s="64"/>
    </row>
    <row r="305" s="4" customFormat="1" ht="40" customHeight="1" spans="1:9">
      <c r="A305" s="28">
        <v>23</v>
      </c>
      <c r="B305" s="50" t="s">
        <v>148</v>
      </c>
      <c r="C305" s="65" t="s">
        <v>128</v>
      </c>
      <c r="D305" s="28" t="s">
        <v>311</v>
      </c>
      <c r="E305" s="24" t="s">
        <v>50</v>
      </c>
      <c r="F305" s="27">
        <v>1</v>
      </c>
      <c r="G305" s="31"/>
      <c r="H305" s="27"/>
      <c r="I305" s="45"/>
    </row>
    <row r="306" s="8" customFormat="1" ht="40" customHeight="1" spans="1:9">
      <c r="A306" s="28">
        <v>24</v>
      </c>
      <c r="B306" s="34" t="s">
        <v>488</v>
      </c>
      <c r="C306" s="30" t="s">
        <v>128</v>
      </c>
      <c r="D306" s="28" t="s">
        <v>311</v>
      </c>
      <c r="E306" s="53" t="s">
        <v>50</v>
      </c>
      <c r="F306" s="54">
        <v>2</v>
      </c>
      <c r="G306" s="27"/>
      <c r="H306" s="27"/>
      <c r="I306" s="64"/>
    </row>
    <row r="307" s="8" customFormat="1" ht="40" customHeight="1" spans="1:9">
      <c r="A307" s="28">
        <v>25</v>
      </c>
      <c r="B307" s="34" t="s">
        <v>489</v>
      </c>
      <c r="C307" s="31"/>
      <c r="D307" s="56"/>
      <c r="E307" s="50" t="s">
        <v>13</v>
      </c>
      <c r="F307" s="54">
        <v>0.348</v>
      </c>
      <c r="G307" s="27"/>
      <c r="H307" s="27"/>
      <c r="I307" s="64"/>
    </row>
    <row r="308" s="8" customFormat="1" ht="40" customHeight="1" spans="1:9">
      <c r="A308" s="28">
        <v>26</v>
      </c>
      <c r="B308" s="34" t="s">
        <v>204</v>
      </c>
      <c r="C308" s="31" t="s">
        <v>409</v>
      </c>
      <c r="D308" s="56"/>
      <c r="E308" s="53" t="s">
        <v>190</v>
      </c>
      <c r="F308" s="54">
        <v>1</v>
      </c>
      <c r="G308" s="27"/>
      <c r="H308" s="27"/>
      <c r="I308" s="64"/>
    </row>
    <row r="309" s="8" customFormat="1" ht="40" customHeight="1" spans="1:9">
      <c r="A309" s="28">
        <v>27</v>
      </c>
      <c r="B309" s="34" t="s">
        <v>490</v>
      </c>
      <c r="C309" s="57" t="s">
        <v>659</v>
      </c>
      <c r="D309" s="56" t="s">
        <v>217</v>
      </c>
      <c r="E309" s="75" t="s">
        <v>336</v>
      </c>
      <c r="F309" s="54">
        <v>1</v>
      </c>
      <c r="G309" s="27"/>
      <c r="H309" s="27"/>
      <c r="I309" s="64"/>
    </row>
    <row r="310" s="1" customFormat="1" ht="40" customHeight="1" spans="1:9">
      <c r="A310" s="28">
        <v>28</v>
      </c>
      <c r="B310" s="49" t="s">
        <v>463</v>
      </c>
      <c r="C310" s="50" t="s">
        <v>217</v>
      </c>
      <c r="D310" s="50"/>
      <c r="E310" s="24" t="s">
        <v>336</v>
      </c>
      <c r="F310" s="27">
        <v>1</v>
      </c>
      <c r="G310" s="31"/>
      <c r="H310" s="27"/>
      <c r="I310" s="63"/>
    </row>
    <row r="311" s="1" customFormat="1" ht="40" customHeight="1" spans="1:9">
      <c r="A311" s="28">
        <v>29</v>
      </c>
      <c r="B311" s="49" t="s">
        <v>412</v>
      </c>
      <c r="C311" s="29" t="s">
        <v>12</v>
      </c>
      <c r="D311" s="50"/>
      <c r="E311" s="24" t="s">
        <v>16</v>
      </c>
      <c r="F311" s="27">
        <v>1</v>
      </c>
      <c r="G311" s="31"/>
      <c r="H311" s="27"/>
      <c r="I311" s="63"/>
    </row>
    <row r="312" s="1" customFormat="1" ht="40" customHeight="1" spans="1:9">
      <c r="A312" s="28">
        <v>30</v>
      </c>
      <c r="B312" s="59" t="s">
        <v>120</v>
      </c>
      <c r="C312" s="59" t="s">
        <v>415</v>
      </c>
      <c r="D312" s="24" t="s">
        <v>338</v>
      </c>
      <c r="E312" s="59" t="s">
        <v>26</v>
      </c>
      <c r="F312" s="60">
        <v>6.2</v>
      </c>
      <c r="G312" s="60"/>
      <c r="H312" s="61"/>
      <c r="I312" s="63"/>
    </row>
    <row r="313" s="1" customFormat="1" ht="40" customHeight="1" spans="1:9">
      <c r="A313" s="28">
        <v>31</v>
      </c>
      <c r="B313" s="59" t="s">
        <v>123</v>
      </c>
      <c r="C313" s="59" t="s">
        <v>415</v>
      </c>
      <c r="D313" s="24" t="s">
        <v>338</v>
      </c>
      <c r="E313" s="59" t="s">
        <v>26</v>
      </c>
      <c r="F313" s="60">
        <f>7.85*4</f>
        <v>31.4</v>
      </c>
      <c r="G313" s="60"/>
      <c r="H313" s="61"/>
      <c r="I313" s="63"/>
    </row>
    <row r="314" s="9" customFormat="1" ht="40" customHeight="1" spans="1:9">
      <c r="A314" s="28">
        <v>32</v>
      </c>
      <c r="B314" s="28" t="s">
        <v>323</v>
      </c>
      <c r="C314" s="29" t="s">
        <v>324</v>
      </c>
      <c r="D314" s="24"/>
      <c r="E314" s="28" t="s">
        <v>26</v>
      </c>
      <c r="F314" s="27">
        <f>7.37+8*2.6</f>
        <v>28.17</v>
      </c>
      <c r="G314" s="24"/>
      <c r="H314" s="27"/>
      <c r="I314" s="24"/>
    </row>
    <row r="315" s="1" customFormat="1" ht="40" customHeight="1" spans="1:9">
      <c r="A315" s="23" t="s">
        <v>61</v>
      </c>
      <c r="B315" s="23"/>
      <c r="C315" s="23"/>
      <c r="D315" s="23"/>
      <c r="E315" s="23"/>
      <c r="F315" s="23"/>
      <c r="G315" s="23"/>
      <c r="H315" s="27"/>
      <c r="I315" s="24"/>
    </row>
    <row r="316" s="1" customFormat="1" ht="40" customHeight="1" spans="1:9">
      <c r="A316" s="23" t="s">
        <v>238</v>
      </c>
      <c r="B316" s="24"/>
      <c r="C316" s="25"/>
      <c r="D316" s="24"/>
      <c r="E316" s="24"/>
      <c r="F316" s="26"/>
      <c r="G316" s="24"/>
      <c r="H316" s="27"/>
      <c r="I316" s="24"/>
    </row>
    <row r="317" s="2" customFormat="1" ht="40" customHeight="1" spans="1:9">
      <c r="A317" s="28">
        <v>1</v>
      </c>
      <c r="B317" s="28" t="s">
        <v>15</v>
      </c>
      <c r="C317" s="29" t="s">
        <v>12</v>
      </c>
      <c r="D317" s="24"/>
      <c r="E317" s="28" t="s">
        <v>77</v>
      </c>
      <c r="F317" s="26">
        <v>2</v>
      </c>
      <c r="G317" s="24"/>
      <c r="H317" s="27"/>
      <c r="I317" s="24"/>
    </row>
    <row r="318" s="2" customFormat="1" ht="40" customHeight="1" spans="1:9">
      <c r="A318" s="28">
        <v>2</v>
      </c>
      <c r="B318" s="28" t="s">
        <v>352</v>
      </c>
      <c r="C318" s="29" t="s">
        <v>12</v>
      </c>
      <c r="D318" s="24"/>
      <c r="E318" s="28" t="s">
        <v>13</v>
      </c>
      <c r="F318" s="26">
        <v>18.128</v>
      </c>
      <c r="G318" s="24"/>
      <c r="H318" s="27"/>
      <c r="I318" s="24"/>
    </row>
    <row r="319" s="2" customFormat="1" ht="40" customHeight="1" spans="1:9">
      <c r="A319" s="28">
        <v>3</v>
      </c>
      <c r="B319" s="28" t="s">
        <v>353</v>
      </c>
      <c r="C319" s="29" t="s">
        <v>12</v>
      </c>
      <c r="D319" s="24"/>
      <c r="E319" s="28" t="s">
        <v>13</v>
      </c>
      <c r="F319" s="26">
        <f>17.3*3.2</f>
        <v>55.36</v>
      </c>
      <c r="G319" s="24"/>
      <c r="H319" s="27"/>
      <c r="I319" s="24"/>
    </row>
    <row r="320" s="2" customFormat="1" ht="40" customHeight="1" spans="1:9">
      <c r="A320" s="28">
        <v>4</v>
      </c>
      <c r="B320" s="28" t="s">
        <v>191</v>
      </c>
      <c r="C320" s="29" t="s">
        <v>12</v>
      </c>
      <c r="D320" s="24"/>
      <c r="E320" s="28" t="s">
        <v>26</v>
      </c>
      <c r="F320" s="26">
        <v>17.3</v>
      </c>
      <c r="G320" s="24"/>
      <c r="H320" s="27"/>
      <c r="I320" s="24"/>
    </row>
    <row r="321" s="2" customFormat="1" ht="40" customHeight="1" spans="1:9">
      <c r="A321" s="28">
        <v>5</v>
      </c>
      <c r="B321" s="28" t="s">
        <v>355</v>
      </c>
      <c r="C321" s="29" t="s">
        <v>12</v>
      </c>
      <c r="D321" s="24"/>
      <c r="E321" s="28" t="s">
        <v>13</v>
      </c>
      <c r="F321" s="26">
        <v>18.128</v>
      </c>
      <c r="G321" s="24"/>
      <c r="H321" s="27"/>
      <c r="I321" s="24"/>
    </row>
    <row r="322" s="9" customFormat="1" ht="40" customHeight="1" spans="1:9">
      <c r="A322" s="28">
        <v>6</v>
      </c>
      <c r="B322" s="24" t="s">
        <v>189</v>
      </c>
      <c r="C322" s="29" t="s">
        <v>12</v>
      </c>
      <c r="D322" s="24"/>
      <c r="E322" s="24" t="s">
        <v>77</v>
      </c>
      <c r="F322" s="26">
        <v>1</v>
      </c>
      <c r="G322" s="24"/>
      <c r="H322" s="27"/>
      <c r="I322" s="24"/>
    </row>
    <row r="323" s="9" customFormat="1" ht="40" customHeight="1" spans="1:9">
      <c r="A323" s="28">
        <v>7</v>
      </c>
      <c r="B323" s="24" t="s">
        <v>480</v>
      </c>
      <c r="C323" s="29" t="s">
        <v>12</v>
      </c>
      <c r="D323" s="24"/>
      <c r="E323" s="24" t="s">
        <v>336</v>
      </c>
      <c r="F323" s="26">
        <v>0.699</v>
      </c>
      <c r="G323" s="24"/>
      <c r="H323" s="27"/>
      <c r="I323" s="24"/>
    </row>
    <row r="324" s="9" customFormat="1" ht="40" customHeight="1" spans="1:9">
      <c r="A324" s="28">
        <v>8</v>
      </c>
      <c r="B324" s="24" t="s">
        <v>481</v>
      </c>
      <c r="C324" s="29" t="s">
        <v>12</v>
      </c>
      <c r="D324" s="24"/>
      <c r="E324" s="24" t="s">
        <v>50</v>
      </c>
      <c r="F324" s="26">
        <v>1</v>
      </c>
      <c r="G324" s="24"/>
      <c r="H324" s="27"/>
      <c r="I324" s="24"/>
    </row>
    <row r="325" s="9" customFormat="1" ht="40" customHeight="1" spans="1:9">
      <c r="A325" s="28">
        <v>9</v>
      </c>
      <c r="B325" s="24" t="s">
        <v>263</v>
      </c>
      <c r="C325" s="29" t="s">
        <v>12</v>
      </c>
      <c r="D325" s="24"/>
      <c r="E325" s="24" t="s">
        <v>77</v>
      </c>
      <c r="F325" s="26">
        <v>1</v>
      </c>
      <c r="G325" s="24"/>
      <c r="H325" s="27"/>
      <c r="I325" s="24"/>
    </row>
    <row r="326" s="9" customFormat="1" ht="40" customHeight="1" spans="1:9">
      <c r="A326" s="28">
        <v>10</v>
      </c>
      <c r="B326" s="24" t="s">
        <v>482</v>
      </c>
      <c r="C326" s="29" t="s">
        <v>12</v>
      </c>
      <c r="D326" s="24"/>
      <c r="E326" s="24" t="s">
        <v>77</v>
      </c>
      <c r="F326" s="26">
        <v>1</v>
      </c>
      <c r="G326" s="24"/>
      <c r="H326" s="27"/>
      <c r="I326" s="24"/>
    </row>
    <row r="327" s="1" customFormat="1" ht="40" customHeight="1" spans="1:9">
      <c r="A327" s="28">
        <v>11</v>
      </c>
      <c r="B327" s="24" t="s">
        <v>492</v>
      </c>
      <c r="C327" s="25"/>
      <c r="D327" s="24"/>
      <c r="E327" s="53" t="s">
        <v>13</v>
      </c>
      <c r="F327" s="26">
        <v>0.84</v>
      </c>
      <c r="G327" s="24"/>
      <c r="H327" s="27"/>
      <c r="I327" s="24"/>
    </row>
    <row r="328" s="1" customFormat="1" ht="40" customHeight="1" spans="1:9">
      <c r="A328" s="28">
        <v>12</v>
      </c>
      <c r="B328" s="24" t="s">
        <v>485</v>
      </c>
      <c r="C328" s="25" t="s">
        <v>486</v>
      </c>
      <c r="D328" s="24"/>
      <c r="E328" s="24" t="s">
        <v>16</v>
      </c>
      <c r="F328" s="26">
        <v>1</v>
      </c>
      <c r="G328" s="24"/>
      <c r="H328" s="27"/>
      <c r="I328" s="24"/>
    </row>
    <row r="329" s="4" customFormat="1" ht="40" customHeight="1" spans="1:9">
      <c r="A329" s="28">
        <v>13</v>
      </c>
      <c r="B329" s="37" t="s">
        <v>40</v>
      </c>
      <c r="C329" s="30" t="s">
        <v>617</v>
      </c>
      <c r="D329" s="45"/>
      <c r="E329" s="53" t="s">
        <v>13</v>
      </c>
      <c r="F329" s="26">
        <v>18.12</v>
      </c>
      <c r="G329" s="47"/>
      <c r="H329" s="47"/>
      <c r="I329" s="45"/>
    </row>
    <row r="330" s="3" customFormat="1" ht="40" customHeight="1" spans="1:9">
      <c r="A330" s="28">
        <v>14</v>
      </c>
      <c r="B330" s="37" t="s">
        <v>369</v>
      </c>
      <c r="C330" s="34" t="s">
        <v>370</v>
      </c>
      <c r="D330" s="31" t="s">
        <v>39</v>
      </c>
      <c r="E330" s="53" t="s">
        <v>13</v>
      </c>
      <c r="F330" s="26">
        <v>18.12</v>
      </c>
      <c r="G330" s="40"/>
      <c r="H330" s="39"/>
      <c r="I330" s="62"/>
    </row>
    <row r="331" s="3" customFormat="1" ht="40" customHeight="1" spans="1:9">
      <c r="A331" s="28">
        <v>15</v>
      </c>
      <c r="B331" s="37" t="s">
        <v>371</v>
      </c>
      <c r="C331" s="34" t="s">
        <v>372</v>
      </c>
      <c r="D331" s="31" t="s">
        <v>39</v>
      </c>
      <c r="E331" s="53" t="s">
        <v>13</v>
      </c>
      <c r="F331" s="26">
        <v>18.12</v>
      </c>
      <c r="G331" s="40"/>
      <c r="H331" s="39"/>
      <c r="I331" s="62"/>
    </row>
    <row r="332" s="5" customFormat="1" ht="40" customHeight="1" spans="1:9">
      <c r="A332" s="28">
        <v>16</v>
      </c>
      <c r="B332" s="42" t="s">
        <v>35</v>
      </c>
      <c r="C332" s="30" t="s">
        <v>617</v>
      </c>
      <c r="D332" s="53"/>
      <c r="E332" s="53" t="s">
        <v>13</v>
      </c>
      <c r="F332" s="54">
        <v>55.36</v>
      </c>
      <c r="G332" s="27"/>
      <c r="H332" s="27"/>
      <c r="I332" s="64"/>
    </row>
    <row r="333" s="5" customFormat="1" ht="40" customHeight="1" spans="1:9">
      <c r="A333" s="28">
        <v>17</v>
      </c>
      <c r="B333" s="28" t="s">
        <v>37</v>
      </c>
      <c r="C333" s="34" t="s">
        <v>370</v>
      </c>
      <c r="D333" s="31" t="s">
        <v>39</v>
      </c>
      <c r="E333" s="53" t="s">
        <v>13</v>
      </c>
      <c r="F333" s="54">
        <v>55.36</v>
      </c>
      <c r="G333" s="27"/>
      <c r="H333" s="27"/>
      <c r="I333" s="64"/>
    </row>
    <row r="334" s="5" customFormat="1" ht="40" customHeight="1" spans="1:9">
      <c r="A334" s="28">
        <v>18</v>
      </c>
      <c r="B334" s="34" t="s">
        <v>38</v>
      </c>
      <c r="C334" s="34" t="s">
        <v>372</v>
      </c>
      <c r="D334" s="31" t="s">
        <v>39</v>
      </c>
      <c r="E334" s="53" t="s">
        <v>13</v>
      </c>
      <c r="F334" s="54">
        <v>55.36</v>
      </c>
      <c r="G334" s="27"/>
      <c r="H334" s="27"/>
      <c r="I334" s="64"/>
    </row>
    <row r="335" s="5" customFormat="1" ht="40" customHeight="1" spans="1:9">
      <c r="A335" s="28">
        <v>19</v>
      </c>
      <c r="B335" s="48" t="s">
        <v>398</v>
      </c>
      <c r="C335" s="65" t="s">
        <v>128</v>
      </c>
      <c r="D335" s="28" t="s">
        <v>311</v>
      </c>
      <c r="E335" s="40" t="s">
        <v>50</v>
      </c>
      <c r="F335" s="40">
        <v>6</v>
      </c>
      <c r="G335" s="27"/>
      <c r="H335" s="47"/>
      <c r="I335" s="64"/>
    </row>
    <row r="336" s="8" customFormat="1" ht="40" customHeight="1" spans="1:9">
      <c r="A336" s="28">
        <v>20</v>
      </c>
      <c r="B336" s="34" t="s">
        <v>407</v>
      </c>
      <c r="C336" s="29" t="s">
        <v>282</v>
      </c>
      <c r="D336" s="56"/>
      <c r="E336" s="50" t="s">
        <v>13</v>
      </c>
      <c r="F336" s="26">
        <v>18.12</v>
      </c>
      <c r="G336" s="27"/>
      <c r="H336" s="27"/>
      <c r="I336" s="64"/>
    </row>
    <row r="337" s="8" customFormat="1" ht="40" customHeight="1" spans="1:9">
      <c r="A337" s="28">
        <v>21</v>
      </c>
      <c r="B337" s="34" t="s">
        <v>294</v>
      </c>
      <c r="C337" s="29" t="s">
        <v>293</v>
      </c>
      <c r="D337" s="56"/>
      <c r="E337" s="50" t="s">
        <v>26</v>
      </c>
      <c r="F337" s="54">
        <v>17.3</v>
      </c>
      <c r="G337" s="27"/>
      <c r="H337" s="27"/>
      <c r="I337" s="64"/>
    </row>
    <row r="338" s="8" customFormat="1" ht="40" customHeight="1" spans="1:9">
      <c r="A338" s="28">
        <v>22</v>
      </c>
      <c r="B338" s="34" t="s">
        <v>411</v>
      </c>
      <c r="C338" s="31"/>
      <c r="D338" s="56"/>
      <c r="E338" s="53" t="s">
        <v>13</v>
      </c>
      <c r="F338" s="26">
        <v>18.12</v>
      </c>
      <c r="G338" s="27"/>
      <c r="H338" s="27"/>
      <c r="I338" s="64"/>
    </row>
    <row r="339" s="4" customFormat="1" ht="40" customHeight="1" spans="1:9">
      <c r="A339" s="28">
        <v>23</v>
      </c>
      <c r="B339" s="50" t="s">
        <v>148</v>
      </c>
      <c r="C339" s="65" t="s">
        <v>128</v>
      </c>
      <c r="D339" s="28" t="s">
        <v>311</v>
      </c>
      <c r="E339" s="24" t="s">
        <v>50</v>
      </c>
      <c r="F339" s="27">
        <v>1</v>
      </c>
      <c r="G339" s="31"/>
      <c r="H339" s="27"/>
      <c r="I339" s="45"/>
    </row>
    <row r="340" s="8" customFormat="1" ht="40" customHeight="1" spans="1:9">
      <c r="A340" s="28">
        <v>24</v>
      </c>
      <c r="B340" s="34" t="s">
        <v>488</v>
      </c>
      <c r="C340" s="65" t="s">
        <v>128</v>
      </c>
      <c r="D340" s="28" t="s">
        <v>311</v>
      </c>
      <c r="E340" s="53" t="s">
        <v>50</v>
      </c>
      <c r="F340" s="54">
        <v>2</v>
      </c>
      <c r="G340" s="27"/>
      <c r="H340" s="27"/>
      <c r="I340" s="64"/>
    </row>
    <row r="341" s="8" customFormat="1" ht="40" customHeight="1" spans="1:9">
      <c r="A341" s="28">
        <v>25</v>
      </c>
      <c r="B341" s="34" t="s">
        <v>489</v>
      </c>
      <c r="C341" s="31"/>
      <c r="D341" s="56"/>
      <c r="E341" s="50" t="s">
        <v>13</v>
      </c>
      <c r="F341" s="54">
        <v>0.348</v>
      </c>
      <c r="G341" s="27"/>
      <c r="H341" s="27"/>
      <c r="I341" s="64"/>
    </row>
    <row r="342" s="8" customFormat="1" ht="40" customHeight="1" spans="1:9">
      <c r="A342" s="28">
        <v>26</v>
      </c>
      <c r="B342" s="34" t="s">
        <v>204</v>
      </c>
      <c r="C342" s="31" t="s">
        <v>409</v>
      </c>
      <c r="D342" s="56"/>
      <c r="E342" s="53" t="s">
        <v>190</v>
      </c>
      <c r="F342" s="54">
        <v>1</v>
      </c>
      <c r="G342" s="27"/>
      <c r="H342" s="27"/>
      <c r="I342" s="64"/>
    </row>
    <row r="343" s="8" customFormat="1" ht="40" customHeight="1" spans="1:9">
      <c r="A343" s="28">
        <v>27</v>
      </c>
      <c r="B343" s="34" t="s">
        <v>490</v>
      </c>
      <c r="C343" s="57" t="s">
        <v>659</v>
      </c>
      <c r="D343" s="56" t="s">
        <v>217</v>
      </c>
      <c r="E343" s="75" t="s">
        <v>336</v>
      </c>
      <c r="F343" s="54">
        <v>1</v>
      </c>
      <c r="G343" s="27"/>
      <c r="H343" s="27"/>
      <c r="I343" s="64"/>
    </row>
    <row r="344" s="8" customFormat="1" ht="40" customHeight="1" spans="1:9">
      <c r="A344" s="28">
        <v>28</v>
      </c>
      <c r="B344" s="34" t="s">
        <v>493</v>
      </c>
      <c r="C344" s="31"/>
      <c r="D344" s="56"/>
      <c r="E344" s="50" t="s">
        <v>13</v>
      </c>
      <c r="F344" s="54">
        <v>2.2801</v>
      </c>
      <c r="G344" s="27"/>
      <c r="H344" s="27"/>
      <c r="I344" s="64"/>
    </row>
    <row r="345" s="1" customFormat="1" ht="40" customHeight="1" spans="1:9">
      <c r="A345" s="28">
        <v>29</v>
      </c>
      <c r="B345" s="49" t="s">
        <v>463</v>
      </c>
      <c r="C345" s="50" t="s">
        <v>217</v>
      </c>
      <c r="D345" s="50"/>
      <c r="E345" s="24" t="s">
        <v>336</v>
      </c>
      <c r="F345" s="27">
        <v>1</v>
      </c>
      <c r="G345" s="31"/>
      <c r="H345" s="27"/>
      <c r="I345" s="63"/>
    </row>
    <row r="346" s="1" customFormat="1" ht="40" customHeight="1" spans="1:9">
      <c r="A346" s="28">
        <v>30</v>
      </c>
      <c r="B346" s="49" t="s">
        <v>412</v>
      </c>
      <c r="C346" s="29" t="s">
        <v>12</v>
      </c>
      <c r="D346" s="50"/>
      <c r="E346" s="24" t="s">
        <v>16</v>
      </c>
      <c r="F346" s="27">
        <v>1</v>
      </c>
      <c r="G346" s="31"/>
      <c r="H346" s="27"/>
      <c r="I346" s="63"/>
    </row>
    <row r="347" s="1" customFormat="1" ht="40" customHeight="1" spans="1:9">
      <c r="A347" s="28">
        <v>31</v>
      </c>
      <c r="B347" s="59" t="s">
        <v>120</v>
      </c>
      <c r="C347" s="59" t="s">
        <v>415</v>
      </c>
      <c r="D347" s="24" t="s">
        <v>338</v>
      </c>
      <c r="E347" s="59" t="s">
        <v>26</v>
      </c>
      <c r="F347" s="60">
        <v>6.2</v>
      </c>
      <c r="G347" s="60"/>
      <c r="H347" s="61"/>
      <c r="I347" s="63"/>
    </row>
    <row r="348" s="1" customFormat="1" ht="40" customHeight="1" spans="1:9">
      <c r="A348" s="28">
        <v>32</v>
      </c>
      <c r="B348" s="59" t="s">
        <v>123</v>
      </c>
      <c r="C348" s="59" t="s">
        <v>415</v>
      </c>
      <c r="D348" s="24" t="s">
        <v>338</v>
      </c>
      <c r="E348" s="59" t="s">
        <v>26</v>
      </c>
      <c r="F348" s="60">
        <f>7.85*2</f>
        <v>15.7</v>
      </c>
      <c r="G348" s="60"/>
      <c r="H348" s="61"/>
      <c r="I348" s="63"/>
    </row>
    <row r="349" s="9" customFormat="1" ht="40" customHeight="1" spans="1:9">
      <c r="A349" s="28">
        <v>33</v>
      </c>
      <c r="B349" s="28" t="s">
        <v>323</v>
      </c>
      <c r="C349" s="29" t="s">
        <v>324</v>
      </c>
      <c r="D349" s="24"/>
      <c r="E349" s="28" t="s">
        <v>26</v>
      </c>
      <c r="F349" s="27">
        <f>8.5+2.3*3</f>
        <v>15.4</v>
      </c>
      <c r="G349" s="24"/>
      <c r="H349" s="27"/>
      <c r="I349" s="24"/>
    </row>
    <row r="350" s="1" customFormat="1" ht="40" customHeight="1" spans="1:9">
      <c r="A350" s="23" t="s">
        <v>61</v>
      </c>
      <c r="B350" s="23"/>
      <c r="C350" s="23"/>
      <c r="D350" s="23"/>
      <c r="E350" s="23"/>
      <c r="F350" s="23"/>
      <c r="G350" s="23"/>
      <c r="H350" s="27"/>
      <c r="I350" s="24"/>
    </row>
    <row r="351" s="1" customFormat="1" ht="40" customHeight="1" spans="1:9">
      <c r="A351" s="23" t="s">
        <v>239</v>
      </c>
      <c r="B351" s="24"/>
      <c r="C351" s="25"/>
      <c r="D351" s="24"/>
      <c r="E351" s="24"/>
      <c r="F351" s="26"/>
      <c r="G351" s="24"/>
      <c r="H351" s="27"/>
      <c r="I351" s="24"/>
    </row>
    <row r="352" s="1" customFormat="1" ht="40" customHeight="1" spans="1:9">
      <c r="A352" s="24">
        <v>1</v>
      </c>
      <c r="B352" s="28" t="s">
        <v>255</v>
      </c>
      <c r="C352" s="29" t="s">
        <v>12</v>
      </c>
      <c r="D352" s="24"/>
      <c r="E352" s="28" t="s">
        <v>13</v>
      </c>
      <c r="F352" s="26">
        <v>11.984</v>
      </c>
      <c r="G352" s="24"/>
      <c r="H352" s="27"/>
      <c r="I352" s="24"/>
    </row>
    <row r="353" s="1" customFormat="1" ht="40" customHeight="1" spans="1:9">
      <c r="A353" s="24">
        <v>2</v>
      </c>
      <c r="B353" s="28" t="s">
        <v>256</v>
      </c>
      <c r="C353" s="29" t="s">
        <v>12</v>
      </c>
      <c r="D353" s="24"/>
      <c r="E353" s="28" t="s">
        <v>13</v>
      </c>
      <c r="F353" s="26">
        <v>55.49</v>
      </c>
      <c r="G353" s="24"/>
      <c r="H353" s="27"/>
      <c r="I353" s="24"/>
    </row>
    <row r="354" s="1" customFormat="1" ht="40" customHeight="1" spans="1:9">
      <c r="A354" s="24">
        <v>3</v>
      </c>
      <c r="B354" s="28" t="s">
        <v>257</v>
      </c>
      <c r="C354" s="29" t="s">
        <v>12</v>
      </c>
      <c r="D354" s="24"/>
      <c r="E354" s="28" t="s">
        <v>13</v>
      </c>
      <c r="F354" s="26">
        <v>18.1</v>
      </c>
      <c r="G354" s="24"/>
      <c r="H354" s="27"/>
      <c r="I354" s="24"/>
    </row>
    <row r="355" s="1" customFormat="1" ht="40" customHeight="1" spans="1:9">
      <c r="A355" s="24">
        <v>4</v>
      </c>
      <c r="B355" s="28" t="s">
        <v>258</v>
      </c>
      <c r="C355" s="29" t="s">
        <v>12</v>
      </c>
      <c r="D355" s="24"/>
      <c r="E355" s="28" t="s">
        <v>13</v>
      </c>
      <c r="F355" s="26">
        <v>18.1</v>
      </c>
      <c r="G355" s="24"/>
      <c r="H355" s="27"/>
      <c r="I355" s="24"/>
    </row>
    <row r="356" s="1" customFormat="1" ht="40" customHeight="1" spans="1:9">
      <c r="A356" s="24">
        <v>5</v>
      </c>
      <c r="B356" s="28" t="s">
        <v>259</v>
      </c>
      <c r="C356" s="29" t="s">
        <v>12</v>
      </c>
      <c r="D356" s="24"/>
      <c r="E356" s="28" t="s">
        <v>77</v>
      </c>
      <c r="F356" s="26">
        <v>1</v>
      </c>
      <c r="G356" s="24"/>
      <c r="H356" s="27"/>
      <c r="I356" s="24"/>
    </row>
    <row r="357" s="1" customFormat="1" ht="40" customHeight="1" spans="1:9">
      <c r="A357" s="24">
        <v>6</v>
      </c>
      <c r="B357" s="28" t="s">
        <v>260</v>
      </c>
      <c r="C357" s="29" t="s">
        <v>12</v>
      </c>
      <c r="D357" s="24"/>
      <c r="E357" s="28" t="s">
        <v>77</v>
      </c>
      <c r="F357" s="26">
        <v>1</v>
      </c>
      <c r="G357" s="24"/>
      <c r="H357" s="27"/>
      <c r="I357" s="24"/>
    </row>
    <row r="358" s="1" customFormat="1" ht="40" customHeight="1" spans="1:9">
      <c r="A358" s="24">
        <v>7</v>
      </c>
      <c r="B358" s="28" t="s">
        <v>261</v>
      </c>
      <c r="C358" s="29" t="s">
        <v>12</v>
      </c>
      <c r="D358" s="24"/>
      <c r="E358" s="28" t="s">
        <v>141</v>
      </c>
      <c r="F358" s="26">
        <v>17.34</v>
      </c>
      <c r="G358" s="24"/>
      <c r="H358" s="27"/>
      <c r="I358" s="24"/>
    </row>
    <row r="359" s="1" customFormat="1" ht="40" customHeight="1" spans="1:9">
      <c r="A359" s="24">
        <v>8</v>
      </c>
      <c r="B359" s="28" t="s">
        <v>262</v>
      </c>
      <c r="C359" s="29" t="s">
        <v>12</v>
      </c>
      <c r="D359" s="24"/>
      <c r="E359" s="28" t="s">
        <v>180</v>
      </c>
      <c r="F359" s="26">
        <v>2</v>
      </c>
      <c r="G359" s="24"/>
      <c r="H359" s="27"/>
      <c r="I359" s="24"/>
    </row>
    <row r="360" s="1" customFormat="1" ht="40" customHeight="1" spans="1:9">
      <c r="A360" s="24">
        <v>9</v>
      </c>
      <c r="B360" s="28" t="s">
        <v>15</v>
      </c>
      <c r="C360" s="29" t="s">
        <v>12</v>
      </c>
      <c r="D360" s="24"/>
      <c r="E360" s="28" t="s">
        <v>50</v>
      </c>
      <c r="F360" s="26">
        <v>2</v>
      </c>
      <c r="G360" s="24"/>
      <c r="H360" s="27"/>
      <c r="I360" s="24"/>
    </row>
    <row r="361" s="1" customFormat="1" ht="40" customHeight="1" spans="1:9">
      <c r="A361" s="24">
        <v>10</v>
      </c>
      <c r="B361" s="28" t="s">
        <v>263</v>
      </c>
      <c r="C361" s="29" t="s">
        <v>12</v>
      </c>
      <c r="D361" s="24"/>
      <c r="E361" s="28" t="s">
        <v>16</v>
      </c>
      <c r="F361" s="26">
        <v>1</v>
      </c>
      <c r="G361" s="24"/>
      <c r="H361" s="27"/>
      <c r="I361" s="24"/>
    </row>
    <row r="362" s="1" customFormat="1" ht="40" customHeight="1" spans="1:9">
      <c r="A362" s="24">
        <v>11</v>
      </c>
      <c r="B362" s="28" t="s">
        <v>264</v>
      </c>
      <c r="C362" s="29" t="s">
        <v>12</v>
      </c>
      <c r="D362" s="24"/>
      <c r="E362" s="28" t="s">
        <v>13</v>
      </c>
      <c r="F362" s="26">
        <v>16.26</v>
      </c>
      <c r="G362" s="24"/>
      <c r="H362" s="27"/>
      <c r="I362" s="24"/>
    </row>
    <row r="363" s="1" customFormat="1" ht="40" customHeight="1" spans="1:9">
      <c r="A363" s="24">
        <v>12</v>
      </c>
      <c r="B363" s="28" t="s">
        <v>265</v>
      </c>
      <c r="C363" s="29" t="s">
        <v>12</v>
      </c>
      <c r="D363" s="24"/>
      <c r="E363" s="28" t="s">
        <v>13</v>
      </c>
      <c r="F363" s="26">
        <v>0.68</v>
      </c>
      <c r="G363" s="24"/>
      <c r="H363" s="27"/>
      <c r="I363" s="24"/>
    </row>
    <row r="364" s="1" customFormat="1" ht="40" customHeight="1" spans="1:9">
      <c r="A364" s="24">
        <v>13</v>
      </c>
      <c r="B364" s="28" t="s">
        <v>266</v>
      </c>
      <c r="C364" s="29" t="s">
        <v>267</v>
      </c>
      <c r="D364" s="24"/>
      <c r="E364" s="28" t="s">
        <v>13</v>
      </c>
      <c r="F364" s="26">
        <v>0.68</v>
      </c>
      <c r="G364" s="24"/>
      <c r="H364" s="27"/>
      <c r="I364" s="24"/>
    </row>
    <row r="365" s="1" customFormat="1" ht="40" customHeight="1" spans="1:9">
      <c r="A365" s="24">
        <v>14</v>
      </c>
      <c r="B365" s="28" t="s">
        <v>616</v>
      </c>
      <c r="C365" s="29"/>
      <c r="D365" s="24"/>
      <c r="E365" s="28" t="s">
        <v>13</v>
      </c>
      <c r="F365" s="26">
        <v>9.87</v>
      </c>
      <c r="G365" s="24"/>
      <c r="H365" s="27"/>
      <c r="I365" s="24"/>
    </row>
    <row r="366" s="1" customFormat="1" ht="40" customHeight="1" spans="1:9">
      <c r="A366" s="24">
        <v>15</v>
      </c>
      <c r="B366" s="28" t="s">
        <v>269</v>
      </c>
      <c r="C366" s="29"/>
      <c r="D366" s="24"/>
      <c r="E366" s="28" t="s">
        <v>13</v>
      </c>
      <c r="F366" s="26">
        <v>36.59</v>
      </c>
      <c r="G366" s="24"/>
      <c r="H366" s="27"/>
      <c r="I366" s="24"/>
    </row>
    <row r="367" s="1" customFormat="1" ht="40" customHeight="1" spans="1:9">
      <c r="A367" s="24">
        <v>16</v>
      </c>
      <c r="B367" s="28" t="s">
        <v>40</v>
      </c>
      <c r="C367" s="30" t="s">
        <v>617</v>
      </c>
      <c r="D367" s="24"/>
      <c r="E367" s="28" t="s">
        <v>13</v>
      </c>
      <c r="F367" s="26">
        <v>15.84</v>
      </c>
      <c r="G367" s="24"/>
      <c r="H367" s="27"/>
      <c r="I367" s="24"/>
    </row>
    <row r="368" s="1" customFormat="1" ht="40" customHeight="1" spans="1:9">
      <c r="A368" s="24">
        <v>17</v>
      </c>
      <c r="B368" s="28" t="s">
        <v>42</v>
      </c>
      <c r="C368" s="29" t="s">
        <v>272</v>
      </c>
      <c r="D368" s="31" t="s">
        <v>39</v>
      </c>
      <c r="E368" s="28" t="s">
        <v>13</v>
      </c>
      <c r="F368" s="26">
        <v>63.14</v>
      </c>
      <c r="G368" s="24"/>
      <c r="H368" s="27"/>
      <c r="I368" s="24"/>
    </row>
    <row r="369" s="1" customFormat="1" ht="40" customHeight="1" spans="1:9">
      <c r="A369" s="24">
        <v>18</v>
      </c>
      <c r="B369" s="28" t="s">
        <v>44</v>
      </c>
      <c r="C369" s="29" t="s">
        <v>273</v>
      </c>
      <c r="D369" s="31" t="s">
        <v>39</v>
      </c>
      <c r="E369" s="28" t="s">
        <v>13</v>
      </c>
      <c r="F369" s="26">
        <v>15.84</v>
      </c>
      <c r="G369" s="24"/>
      <c r="H369" s="27"/>
      <c r="I369" s="24"/>
    </row>
    <row r="370" s="1" customFormat="1" ht="40" customHeight="1" spans="1:9">
      <c r="A370" s="24">
        <v>19</v>
      </c>
      <c r="B370" s="28" t="s">
        <v>274</v>
      </c>
      <c r="C370" s="29" t="s">
        <v>275</v>
      </c>
      <c r="D370" s="24" t="s">
        <v>276</v>
      </c>
      <c r="E370" s="28" t="s">
        <v>13</v>
      </c>
      <c r="F370" s="26">
        <v>1.29</v>
      </c>
      <c r="G370" s="24"/>
      <c r="H370" s="27"/>
      <c r="I370" s="24"/>
    </row>
    <row r="371" s="1" customFormat="1" ht="40" customHeight="1" spans="1:9">
      <c r="A371" s="24">
        <v>20</v>
      </c>
      <c r="B371" s="28" t="s">
        <v>277</v>
      </c>
      <c r="C371" s="29" t="s">
        <v>278</v>
      </c>
      <c r="D371" s="24"/>
      <c r="E371" s="28" t="s">
        <v>13</v>
      </c>
      <c r="F371" s="26">
        <v>4.75</v>
      </c>
      <c r="G371" s="24"/>
      <c r="H371" s="27"/>
      <c r="I371" s="24"/>
    </row>
    <row r="372" s="1" customFormat="1" ht="40" customHeight="1" spans="1:9">
      <c r="A372" s="24">
        <v>21</v>
      </c>
      <c r="B372" s="28" t="s">
        <v>35</v>
      </c>
      <c r="C372" s="30" t="s">
        <v>617</v>
      </c>
      <c r="D372" s="24"/>
      <c r="E372" s="28" t="s">
        <v>13</v>
      </c>
      <c r="F372" s="26">
        <v>63.14</v>
      </c>
      <c r="G372" s="24"/>
      <c r="H372" s="27"/>
      <c r="I372" s="24"/>
    </row>
    <row r="373" s="1" customFormat="1" ht="40" customHeight="1" spans="1:9">
      <c r="A373" s="24">
        <v>22</v>
      </c>
      <c r="B373" s="28" t="s">
        <v>37</v>
      </c>
      <c r="C373" s="29" t="s">
        <v>43</v>
      </c>
      <c r="D373" s="31" t="s">
        <v>39</v>
      </c>
      <c r="E373" s="28" t="s">
        <v>13</v>
      </c>
      <c r="F373" s="26">
        <v>63.14</v>
      </c>
      <c r="G373" s="24"/>
      <c r="H373" s="27"/>
      <c r="I373" s="24"/>
    </row>
    <row r="374" s="1" customFormat="1" ht="40" customHeight="1" spans="1:9">
      <c r="A374" s="24">
        <v>23</v>
      </c>
      <c r="B374" s="28" t="s">
        <v>38</v>
      </c>
      <c r="C374" s="29" t="s">
        <v>280</v>
      </c>
      <c r="D374" s="31" t="s">
        <v>39</v>
      </c>
      <c r="E374" s="28" t="s">
        <v>13</v>
      </c>
      <c r="F374" s="26">
        <v>63.14</v>
      </c>
      <c r="G374" s="24"/>
      <c r="H374" s="27"/>
      <c r="I374" s="24"/>
    </row>
    <row r="375" s="1" customFormat="1" ht="40" customHeight="1" spans="1:9">
      <c r="A375" s="24">
        <v>24</v>
      </c>
      <c r="B375" s="28" t="s">
        <v>281</v>
      </c>
      <c r="C375" s="29" t="s">
        <v>282</v>
      </c>
      <c r="D375" s="24" t="s">
        <v>283</v>
      </c>
      <c r="E375" s="28" t="s">
        <v>13</v>
      </c>
      <c r="F375" s="26">
        <v>6.4</v>
      </c>
      <c r="G375" s="24"/>
      <c r="H375" s="27"/>
      <c r="I375" s="24"/>
    </row>
    <row r="376" s="1" customFormat="1" ht="40" customHeight="1" spans="1:9">
      <c r="A376" s="24">
        <v>25</v>
      </c>
      <c r="B376" s="28" t="s">
        <v>284</v>
      </c>
      <c r="C376" s="29" t="s">
        <v>285</v>
      </c>
      <c r="D376" s="24"/>
      <c r="E376" s="28" t="s">
        <v>13</v>
      </c>
      <c r="F376" s="26">
        <v>2.01</v>
      </c>
      <c r="G376" s="24"/>
      <c r="H376" s="27"/>
      <c r="I376" s="24"/>
    </row>
    <row r="377" s="1" customFormat="1" ht="40" customHeight="1" spans="1:9">
      <c r="A377" s="24">
        <v>26</v>
      </c>
      <c r="B377" s="28" t="s">
        <v>286</v>
      </c>
      <c r="C377" s="29" t="s">
        <v>287</v>
      </c>
      <c r="D377" s="24" t="s">
        <v>288</v>
      </c>
      <c r="E377" s="28" t="s">
        <v>13</v>
      </c>
      <c r="F377" s="26">
        <v>8.03</v>
      </c>
      <c r="G377" s="24"/>
      <c r="H377" s="27"/>
      <c r="I377" s="24"/>
    </row>
    <row r="378" s="1" customFormat="1" ht="40" customHeight="1" spans="1:9">
      <c r="A378" s="24">
        <v>27</v>
      </c>
      <c r="B378" s="28" t="s">
        <v>289</v>
      </c>
      <c r="C378" s="29" t="s">
        <v>618</v>
      </c>
      <c r="D378" s="24"/>
      <c r="E378" s="28" t="s">
        <v>13</v>
      </c>
      <c r="F378" s="26">
        <v>41.69</v>
      </c>
      <c r="G378" s="24"/>
      <c r="H378" s="27"/>
      <c r="I378" s="24"/>
    </row>
    <row r="379" s="1" customFormat="1" ht="40" customHeight="1" spans="1:9">
      <c r="A379" s="24">
        <v>28</v>
      </c>
      <c r="B379" s="28" t="s">
        <v>291</v>
      </c>
      <c r="C379" s="29" t="s">
        <v>282</v>
      </c>
      <c r="D379" s="24" t="s">
        <v>283</v>
      </c>
      <c r="E379" s="28" t="s">
        <v>13</v>
      </c>
      <c r="F379" s="26">
        <v>18.1</v>
      </c>
      <c r="G379" s="24"/>
      <c r="H379" s="27"/>
      <c r="I379" s="24"/>
    </row>
    <row r="380" s="1" customFormat="1" ht="40" customHeight="1" spans="1:9">
      <c r="A380" s="24">
        <v>29</v>
      </c>
      <c r="B380" s="28" t="s">
        <v>292</v>
      </c>
      <c r="C380" s="29" t="s">
        <v>293</v>
      </c>
      <c r="D380" s="24" t="s">
        <v>283</v>
      </c>
      <c r="E380" s="28" t="s">
        <v>13</v>
      </c>
      <c r="F380" s="26">
        <v>2.01</v>
      </c>
      <c r="G380" s="24"/>
      <c r="H380" s="27"/>
      <c r="I380" s="24"/>
    </row>
    <row r="381" s="1" customFormat="1" ht="40" customHeight="1" spans="1:9">
      <c r="A381" s="24">
        <v>30</v>
      </c>
      <c r="B381" s="28" t="s">
        <v>294</v>
      </c>
      <c r="C381" s="29" t="s">
        <v>293</v>
      </c>
      <c r="D381" s="24" t="s">
        <v>283</v>
      </c>
      <c r="E381" s="28" t="s">
        <v>26</v>
      </c>
      <c r="F381" s="26">
        <v>8.12</v>
      </c>
      <c r="G381" s="24"/>
      <c r="H381" s="27"/>
      <c r="I381" s="24"/>
    </row>
    <row r="382" s="1" customFormat="1" ht="40" customHeight="1" spans="1:9">
      <c r="A382" s="24">
        <v>31</v>
      </c>
      <c r="B382" s="28" t="s">
        <v>295</v>
      </c>
      <c r="C382" s="29" t="s">
        <v>296</v>
      </c>
      <c r="D382" s="24"/>
      <c r="E382" s="28" t="s">
        <v>13</v>
      </c>
      <c r="F382" s="26">
        <v>32.38</v>
      </c>
      <c r="G382" s="24"/>
      <c r="H382" s="27"/>
      <c r="I382" s="24"/>
    </row>
    <row r="383" s="1" customFormat="1" ht="40" customHeight="1" spans="1:9">
      <c r="A383" s="24">
        <v>32</v>
      </c>
      <c r="B383" s="28" t="s">
        <v>297</v>
      </c>
      <c r="C383" s="29" t="s">
        <v>293</v>
      </c>
      <c r="D383" s="24" t="s">
        <v>283</v>
      </c>
      <c r="E383" s="28" t="s">
        <v>13</v>
      </c>
      <c r="F383" s="26">
        <v>21.58</v>
      </c>
      <c r="G383" s="24"/>
      <c r="H383" s="27"/>
      <c r="I383" s="24"/>
    </row>
    <row r="384" s="1" customFormat="1" ht="40" customHeight="1" spans="1:9">
      <c r="A384" s="24">
        <v>33</v>
      </c>
      <c r="B384" s="28" t="s">
        <v>299</v>
      </c>
      <c r="C384" s="29" t="s">
        <v>300</v>
      </c>
      <c r="D384" s="24"/>
      <c r="E384" s="28" t="s">
        <v>13</v>
      </c>
      <c r="F384" s="26">
        <v>2.01</v>
      </c>
      <c r="G384" s="24"/>
      <c r="H384" s="27"/>
      <c r="I384" s="24"/>
    </row>
    <row r="385" s="1" customFormat="1" ht="40" customHeight="1" spans="1:9">
      <c r="A385" s="24">
        <v>34</v>
      </c>
      <c r="B385" s="28" t="s">
        <v>301</v>
      </c>
      <c r="C385" s="29" t="s">
        <v>302</v>
      </c>
      <c r="D385" s="24"/>
      <c r="E385" s="28" t="s">
        <v>13</v>
      </c>
      <c r="F385" s="26">
        <v>0.48</v>
      </c>
      <c r="G385" s="24"/>
      <c r="H385" s="27"/>
      <c r="I385" s="24"/>
    </row>
    <row r="386" s="1" customFormat="1" ht="40" customHeight="1" spans="1:9">
      <c r="A386" s="24">
        <v>35</v>
      </c>
      <c r="B386" s="28" t="s">
        <v>303</v>
      </c>
      <c r="C386" s="29" t="s">
        <v>128</v>
      </c>
      <c r="D386" s="24" t="s">
        <v>304</v>
      </c>
      <c r="E386" s="28" t="s">
        <v>50</v>
      </c>
      <c r="F386" s="26">
        <v>1</v>
      </c>
      <c r="G386" s="24"/>
      <c r="H386" s="27"/>
      <c r="I386" s="24"/>
    </row>
    <row r="387" s="1" customFormat="1" ht="40" customHeight="1" spans="1:9">
      <c r="A387" s="24">
        <v>36</v>
      </c>
      <c r="B387" s="28" t="s">
        <v>305</v>
      </c>
      <c r="C387" s="29" t="s">
        <v>306</v>
      </c>
      <c r="D387" s="24"/>
      <c r="E387" s="28" t="s">
        <v>50</v>
      </c>
      <c r="F387" s="26">
        <v>1</v>
      </c>
      <c r="G387" s="24"/>
      <c r="H387" s="27"/>
      <c r="I387" s="24"/>
    </row>
    <row r="388" s="1" customFormat="1" ht="40" customHeight="1" spans="1:9">
      <c r="A388" s="24">
        <v>37</v>
      </c>
      <c r="B388" s="28" t="s">
        <v>307</v>
      </c>
      <c r="C388" s="29" t="s">
        <v>619</v>
      </c>
      <c r="D388" s="24" t="s">
        <v>304</v>
      </c>
      <c r="E388" s="28" t="s">
        <v>50</v>
      </c>
      <c r="F388" s="26">
        <v>1</v>
      </c>
      <c r="G388" s="24"/>
      <c r="H388" s="27"/>
      <c r="I388" s="24"/>
    </row>
    <row r="389" s="1" customFormat="1" ht="40" customHeight="1" spans="1:9">
      <c r="A389" s="24">
        <v>38</v>
      </c>
      <c r="B389" s="28" t="s">
        <v>155</v>
      </c>
      <c r="C389" s="29" t="s">
        <v>128</v>
      </c>
      <c r="D389" s="24" t="s">
        <v>304</v>
      </c>
      <c r="E389" s="28" t="s">
        <v>77</v>
      </c>
      <c r="F389" s="26">
        <v>1</v>
      </c>
      <c r="G389" s="24"/>
      <c r="H389" s="27"/>
      <c r="I389" s="24"/>
    </row>
    <row r="390" s="1" customFormat="1" ht="40" customHeight="1" spans="1:9">
      <c r="A390" s="24">
        <v>39</v>
      </c>
      <c r="B390" s="28" t="s">
        <v>309</v>
      </c>
      <c r="C390" s="29" t="s">
        <v>128</v>
      </c>
      <c r="D390" s="24" t="s">
        <v>304</v>
      </c>
      <c r="E390" s="28" t="s">
        <v>50</v>
      </c>
      <c r="F390" s="26">
        <v>1</v>
      </c>
      <c r="G390" s="24"/>
      <c r="H390" s="27"/>
      <c r="I390" s="24"/>
    </row>
    <row r="391" s="1" customFormat="1" ht="40" customHeight="1" spans="1:9">
      <c r="A391" s="24">
        <v>40</v>
      </c>
      <c r="B391" s="28" t="s">
        <v>620</v>
      </c>
      <c r="C391" s="29" t="s">
        <v>621</v>
      </c>
      <c r="D391" s="24" t="s">
        <v>304</v>
      </c>
      <c r="E391" s="28" t="s">
        <v>16</v>
      </c>
      <c r="F391" s="26">
        <v>1</v>
      </c>
      <c r="G391" s="24"/>
      <c r="H391" s="27"/>
      <c r="I391" s="24"/>
    </row>
    <row r="392" s="1" customFormat="1" ht="40" customHeight="1" spans="1:9">
      <c r="A392" s="24">
        <v>41</v>
      </c>
      <c r="B392" s="28" t="s">
        <v>310</v>
      </c>
      <c r="C392" s="29" t="s">
        <v>128</v>
      </c>
      <c r="D392" s="28" t="s">
        <v>311</v>
      </c>
      <c r="E392" s="28" t="s">
        <v>50</v>
      </c>
      <c r="F392" s="26">
        <v>2</v>
      </c>
      <c r="G392" s="24"/>
      <c r="H392" s="27"/>
      <c r="I392" s="24"/>
    </row>
    <row r="393" s="1" customFormat="1" ht="40" customHeight="1" spans="1:9">
      <c r="A393" s="24">
        <v>42</v>
      </c>
      <c r="B393" s="28" t="s">
        <v>312</v>
      </c>
      <c r="C393" s="29" t="s">
        <v>128</v>
      </c>
      <c r="D393" s="24" t="s">
        <v>304</v>
      </c>
      <c r="E393" s="28" t="s">
        <v>50</v>
      </c>
      <c r="F393" s="26">
        <v>1</v>
      </c>
      <c r="G393" s="24"/>
      <c r="H393" s="27"/>
      <c r="I393" s="24"/>
    </row>
    <row r="394" s="1" customFormat="1" ht="40" customHeight="1" spans="1:9">
      <c r="A394" s="24">
        <v>43</v>
      </c>
      <c r="B394" s="28" t="s">
        <v>151</v>
      </c>
      <c r="C394" s="29" t="s">
        <v>128</v>
      </c>
      <c r="D394" s="24" t="s">
        <v>304</v>
      </c>
      <c r="E394" s="28" t="s">
        <v>50</v>
      </c>
      <c r="F394" s="26">
        <v>1</v>
      </c>
      <c r="G394" s="24"/>
      <c r="H394" s="27"/>
      <c r="I394" s="24"/>
    </row>
    <row r="395" s="1" customFormat="1" ht="40" customHeight="1" spans="1:9">
      <c r="A395" s="24">
        <v>44</v>
      </c>
      <c r="B395" s="28" t="s">
        <v>314</v>
      </c>
      <c r="C395" s="29" t="s">
        <v>128</v>
      </c>
      <c r="D395" s="24"/>
      <c r="E395" s="28" t="s">
        <v>190</v>
      </c>
      <c r="F395" s="26">
        <v>1</v>
      </c>
      <c r="G395" s="24"/>
      <c r="H395" s="27"/>
      <c r="I395" s="24"/>
    </row>
    <row r="396" s="1" customFormat="1" ht="40" customHeight="1" spans="1:9">
      <c r="A396" s="24">
        <v>45</v>
      </c>
      <c r="B396" s="28" t="s">
        <v>204</v>
      </c>
      <c r="C396" s="29" t="s">
        <v>315</v>
      </c>
      <c r="D396" s="24"/>
      <c r="E396" s="28" t="s">
        <v>190</v>
      </c>
      <c r="F396" s="26">
        <v>1</v>
      </c>
      <c r="G396" s="24"/>
      <c r="H396" s="27"/>
      <c r="I396" s="24"/>
    </row>
    <row r="397" s="1" customFormat="1" ht="40" customHeight="1" spans="1:9">
      <c r="A397" s="24">
        <v>46</v>
      </c>
      <c r="B397" s="28" t="s">
        <v>145</v>
      </c>
      <c r="C397" s="29" t="s">
        <v>128</v>
      </c>
      <c r="D397" s="28" t="s">
        <v>311</v>
      </c>
      <c r="E397" s="28" t="s">
        <v>50</v>
      </c>
      <c r="F397" s="26">
        <v>8</v>
      </c>
      <c r="G397" s="24"/>
      <c r="H397" s="27"/>
      <c r="I397" s="24"/>
    </row>
    <row r="398" s="1" customFormat="1" ht="40" customHeight="1" spans="1:9">
      <c r="A398" s="24">
        <v>47</v>
      </c>
      <c r="B398" s="28" t="s">
        <v>316</v>
      </c>
      <c r="C398" s="29"/>
      <c r="D398" s="24"/>
      <c r="E398" s="28" t="s">
        <v>50</v>
      </c>
      <c r="F398" s="26">
        <v>2</v>
      </c>
      <c r="G398" s="24"/>
      <c r="H398" s="27"/>
      <c r="I398" s="24"/>
    </row>
    <row r="399" s="1" customFormat="1" ht="40" customHeight="1" spans="1:9">
      <c r="A399" s="24">
        <v>48</v>
      </c>
      <c r="B399" s="28" t="s">
        <v>318</v>
      </c>
      <c r="C399" s="29" t="s">
        <v>319</v>
      </c>
      <c r="D399" s="24"/>
      <c r="E399" s="28" t="s">
        <v>50</v>
      </c>
      <c r="F399" s="26">
        <v>2</v>
      </c>
      <c r="G399" s="24"/>
      <c r="H399" s="27"/>
      <c r="I399" s="24"/>
    </row>
    <row r="400" s="1" customFormat="1" ht="40" customHeight="1" spans="1:9">
      <c r="A400" s="24">
        <v>49</v>
      </c>
      <c r="B400" s="28" t="s">
        <v>320</v>
      </c>
      <c r="C400" s="29" t="s">
        <v>128</v>
      </c>
      <c r="D400" s="28" t="s">
        <v>311</v>
      </c>
      <c r="E400" s="28" t="s">
        <v>50</v>
      </c>
      <c r="F400" s="26">
        <v>2</v>
      </c>
      <c r="G400" s="24"/>
      <c r="H400" s="27"/>
      <c r="I400" s="24"/>
    </row>
    <row r="401" s="1" customFormat="1" ht="40" customHeight="1" spans="1:9">
      <c r="A401" s="24">
        <v>50</v>
      </c>
      <c r="B401" s="28" t="s">
        <v>47</v>
      </c>
      <c r="C401" s="29" t="s">
        <v>128</v>
      </c>
      <c r="D401" s="28" t="s">
        <v>311</v>
      </c>
      <c r="E401" s="28" t="s">
        <v>50</v>
      </c>
      <c r="F401" s="26">
        <v>1</v>
      </c>
      <c r="G401" s="24"/>
      <c r="H401" s="27"/>
      <c r="I401" s="24"/>
    </row>
    <row r="402" s="1" customFormat="1" ht="40" customHeight="1" spans="1:9">
      <c r="A402" s="24">
        <v>51</v>
      </c>
      <c r="B402" s="28" t="s">
        <v>321</v>
      </c>
      <c r="C402" s="29" t="s">
        <v>128</v>
      </c>
      <c r="D402" s="28" t="s">
        <v>311</v>
      </c>
      <c r="E402" s="28" t="s">
        <v>50</v>
      </c>
      <c r="F402" s="26">
        <v>1</v>
      </c>
      <c r="G402" s="24"/>
      <c r="H402" s="27"/>
      <c r="I402" s="24"/>
    </row>
    <row r="403" s="1" customFormat="1" ht="40" customHeight="1" spans="1:9">
      <c r="A403" s="24">
        <v>52</v>
      </c>
      <c r="B403" s="28" t="s">
        <v>322</v>
      </c>
      <c r="C403" s="29" t="s">
        <v>128</v>
      </c>
      <c r="D403" s="24"/>
      <c r="E403" s="28" t="s">
        <v>50</v>
      </c>
      <c r="F403" s="26">
        <v>1</v>
      </c>
      <c r="G403" s="24"/>
      <c r="H403" s="27"/>
      <c r="I403" s="24"/>
    </row>
    <row r="404" s="1" customFormat="1" ht="40" customHeight="1" spans="1:9">
      <c r="A404" s="24">
        <v>53</v>
      </c>
      <c r="B404" s="28" t="s">
        <v>323</v>
      </c>
      <c r="C404" s="29" t="s">
        <v>324</v>
      </c>
      <c r="D404" s="24"/>
      <c r="E404" s="28" t="s">
        <v>26</v>
      </c>
      <c r="F404" s="26">
        <v>17.3</v>
      </c>
      <c r="G404" s="24"/>
      <c r="H404" s="27"/>
      <c r="I404" s="24"/>
    </row>
    <row r="405" s="1" customFormat="1" ht="40" customHeight="1" spans="1:9">
      <c r="A405" s="24">
        <v>54</v>
      </c>
      <c r="B405" s="28" t="s">
        <v>325</v>
      </c>
      <c r="C405" s="29" t="s">
        <v>326</v>
      </c>
      <c r="D405" s="24"/>
      <c r="E405" s="28" t="s">
        <v>26</v>
      </c>
      <c r="F405" s="26">
        <v>12.75</v>
      </c>
      <c r="G405" s="24"/>
      <c r="H405" s="27"/>
      <c r="I405" s="24"/>
    </row>
    <row r="406" s="1" customFormat="1" ht="40" customHeight="1" spans="1:9">
      <c r="A406" s="24">
        <v>55</v>
      </c>
      <c r="B406" s="28" t="s">
        <v>622</v>
      </c>
      <c r="C406" s="29" t="s">
        <v>328</v>
      </c>
      <c r="D406" s="24"/>
      <c r="E406" s="28" t="s">
        <v>13</v>
      </c>
      <c r="F406" s="26">
        <v>3.26</v>
      </c>
      <c r="G406" s="24"/>
      <c r="H406" s="27"/>
      <c r="I406" s="24"/>
    </row>
    <row r="407" s="1" customFormat="1" ht="40" customHeight="1" spans="1:9">
      <c r="A407" s="24">
        <v>56</v>
      </c>
      <c r="B407" s="28" t="s">
        <v>329</v>
      </c>
      <c r="C407" s="29" t="s">
        <v>330</v>
      </c>
      <c r="D407" s="24"/>
      <c r="E407" s="28" t="s">
        <v>26</v>
      </c>
      <c r="F407" s="26">
        <v>3.2</v>
      </c>
      <c r="G407" s="24"/>
      <c r="H407" s="27"/>
      <c r="I407" s="24"/>
    </row>
    <row r="408" s="1" customFormat="1" ht="40" customHeight="1" spans="1:9">
      <c r="A408" s="24">
        <v>57</v>
      </c>
      <c r="B408" s="28" t="s">
        <v>331</v>
      </c>
      <c r="C408" s="29" t="s">
        <v>332</v>
      </c>
      <c r="D408" s="24"/>
      <c r="E408" s="28" t="s">
        <v>26</v>
      </c>
      <c r="F408" s="26">
        <v>2.8</v>
      </c>
      <c r="G408" s="24"/>
      <c r="H408" s="27"/>
      <c r="I408" s="24"/>
    </row>
    <row r="409" s="1" customFormat="1" ht="40" customHeight="1" spans="1:9">
      <c r="A409" s="24">
        <v>58</v>
      </c>
      <c r="B409" s="28" t="s">
        <v>333</v>
      </c>
      <c r="C409" s="29" t="s">
        <v>217</v>
      </c>
      <c r="D409" s="24"/>
      <c r="E409" s="28" t="s">
        <v>26</v>
      </c>
      <c r="F409" s="26">
        <v>1.8</v>
      </c>
      <c r="G409" s="24"/>
      <c r="H409" s="27"/>
      <c r="I409" s="24"/>
    </row>
    <row r="410" s="1" customFormat="1" ht="40" customHeight="1" spans="1:9">
      <c r="A410" s="24">
        <v>59</v>
      </c>
      <c r="B410" s="28" t="s">
        <v>334</v>
      </c>
      <c r="C410" s="29" t="s">
        <v>335</v>
      </c>
      <c r="D410" s="24"/>
      <c r="E410" s="28" t="s">
        <v>336</v>
      </c>
      <c r="F410" s="26">
        <v>1</v>
      </c>
      <c r="G410" s="24"/>
      <c r="H410" s="27"/>
      <c r="I410" s="24"/>
    </row>
    <row r="411" s="1" customFormat="1" ht="40" customHeight="1" spans="1:9">
      <c r="A411" s="24">
        <v>60</v>
      </c>
      <c r="B411" s="28" t="s">
        <v>334</v>
      </c>
      <c r="C411" s="29" t="s">
        <v>337</v>
      </c>
      <c r="D411" s="24"/>
      <c r="E411" s="28" t="s">
        <v>336</v>
      </c>
      <c r="F411" s="26">
        <v>1</v>
      </c>
      <c r="G411" s="24"/>
      <c r="H411" s="27"/>
      <c r="I411" s="24"/>
    </row>
    <row r="412" s="1" customFormat="1" ht="40" customHeight="1" spans="1:9">
      <c r="A412" s="24">
        <v>61</v>
      </c>
      <c r="B412" s="28" t="s">
        <v>120</v>
      </c>
      <c r="C412" s="29" t="s">
        <v>121</v>
      </c>
      <c r="D412" s="24" t="s">
        <v>338</v>
      </c>
      <c r="E412" s="28" t="s">
        <v>26</v>
      </c>
      <c r="F412" s="26">
        <v>10.9</v>
      </c>
      <c r="G412" s="24"/>
      <c r="H412" s="27"/>
      <c r="I412" s="24"/>
    </row>
    <row r="413" s="1" customFormat="1" ht="40" customHeight="1" spans="1:9">
      <c r="A413" s="24">
        <v>62</v>
      </c>
      <c r="B413" s="28" t="s">
        <v>123</v>
      </c>
      <c r="C413" s="29" t="s">
        <v>121</v>
      </c>
      <c r="D413" s="24" t="s">
        <v>338</v>
      </c>
      <c r="E413" s="28" t="s">
        <v>26</v>
      </c>
      <c r="F413" s="26">
        <v>31.08</v>
      </c>
      <c r="G413" s="24"/>
      <c r="H413" s="27"/>
      <c r="I413" s="24"/>
    </row>
    <row r="414" s="1" customFormat="1" ht="40" customHeight="1" spans="1:9">
      <c r="A414" s="24">
        <v>63</v>
      </c>
      <c r="B414" s="28" t="s">
        <v>339</v>
      </c>
      <c r="C414" s="29" t="s">
        <v>340</v>
      </c>
      <c r="D414" s="24" t="s">
        <v>126</v>
      </c>
      <c r="E414" s="28" t="s">
        <v>26</v>
      </c>
      <c r="F414" s="26">
        <v>6</v>
      </c>
      <c r="G414" s="24"/>
      <c r="H414" s="27"/>
      <c r="I414" s="24"/>
    </row>
    <row r="415" s="1" customFormat="1" ht="40" customHeight="1" spans="1:9">
      <c r="A415" s="24">
        <v>64</v>
      </c>
      <c r="B415" s="28" t="s">
        <v>341</v>
      </c>
      <c r="C415" s="29" t="s">
        <v>340</v>
      </c>
      <c r="D415" s="24" t="s">
        <v>126</v>
      </c>
      <c r="E415" s="28" t="s">
        <v>26</v>
      </c>
      <c r="F415" s="26">
        <v>9.4</v>
      </c>
      <c r="G415" s="24"/>
      <c r="H415" s="27"/>
      <c r="I415" s="24"/>
    </row>
    <row r="416" s="1" customFormat="1" ht="40" customHeight="1" spans="1:9">
      <c r="A416" s="24">
        <v>65</v>
      </c>
      <c r="B416" s="28" t="s">
        <v>475</v>
      </c>
      <c r="C416" s="29" t="s">
        <v>343</v>
      </c>
      <c r="D416" s="24" t="s">
        <v>126</v>
      </c>
      <c r="E416" s="28" t="s">
        <v>26</v>
      </c>
      <c r="F416" s="26">
        <v>19.05</v>
      </c>
      <c r="G416" s="24"/>
      <c r="H416" s="27"/>
      <c r="I416" s="24"/>
    </row>
    <row r="417" s="1" customFormat="1" ht="40" customHeight="1" spans="1:9">
      <c r="A417" s="24">
        <v>66</v>
      </c>
      <c r="B417" s="28" t="s">
        <v>476</v>
      </c>
      <c r="C417" s="29" t="s">
        <v>343</v>
      </c>
      <c r="D417" s="24" t="s">
        <v>126</v>
      </c>
      <c r="E417" s="28" t="s">
        <v>26</v>
      </c>
      <c r="F417" s="26">
        <v>4.6</v>
      </c>
      <c r="G417" s="24"/>
      <c r="H417" s="27"/>
      <c r="I417" s="24"/>
    </row>
    <row r="418" s="1" customFormat="1" ht="40" customHeight="1" spans="1:9">
      <c r="A418" s="24">
        <v>67</v>
      </c>
      <c r="B418" s="28" t="s">
        <v>345</v>
      </c>
      <c r="C418" s="29" t="s">
        <v>623</v>
      </c>
      <c r="D418" s="24"/>
      <c r="E418" s="28" t="s">
        <v>77</v>
      </c>
      <c r="F418" s="26">
        <v>1</v>
      </c>
      <c r="G418" s="24"/>
      <c r="H418" s="27"/>
      <c r="I418" s="24"/>
    </row>
    <row r="419" s="1" customFormat="1" ht="40" customHeight="1" spans="1:9">
      <c r="A419" s="24"/>
      <c r="B419" s="28" t="s">
        <v>61</v>
      </c>
      <c r="C419" s="29"/>
      <c r="D419" s="24"/>
      <c r="E419" s="28"/>
      <c r="F419" s="26"/>
      <c r="G419" s="24"/>
      <c r="H419" s="27"/>
      <c r="I419" s="24"/>
    </row>
    <row r="420" s="1" customFormat="1" ht="40" customHeight="1" spans="1:9">
      <c r="A420" s="23" t="s">
        <v>494</v>
      </c>
      <c r="B420" s="24"/>
      <c r="C420" s="25"/>
      <c r="D420" s="24"/>
      <c r="E420" s="24"/>
      <c r="F420" s="26"/>
      <c r="G420" s="24"/>
      <c r="H420" s="27"/>
      <c r="I420" s="24"/>
    </row>
    <row r="421" s="2" customFormat="1" ht="40" customHeight="1" spans="1:9">
      <c r="A421" s="28">
        <v>1</v>
      </c>
      <c r="B421" s="28" t="s">
        <v>15</v>
      </c>
      <c r="C421" s="29" t="s">
        <v>12</v>
      </c>
      <c r="D421" s="24"/>
      <c r="E421" s="28" t="s">
        <v>77</v>
      </c>
      <c r="F421" s="26">
        <v>2</v>
      </c>
      <c r="G421" s="24"/>
      <c r="H421" s="27"/>
      <c r="I421" s="24"/>
    </row>
    <row r="422" s="2" customFormat="1" ht="40" customHeight="1" spans="1:9">
      <c r="A422" s="28">
        <v>2</v>
      </c>
      <c r="B422" s="28" t="s">
        <v>352</v>
      </c>
      <c r="C422" s="29" t="s">
        <v>12</v>
      </c>
      <c r="D422" s="24"/>
      <c r="E422" s="28" t="s">
        <v>13</v>
      </c>
      <c r="F422" s="26">
        <v>17.822</v>
      </c>
      <c r="G422" s="24"/>
      <c r="H422" s="27"/>
      <c r="I422" s="24"/>
    </row>
    <row r="423" s="2" customFormat="1" ht="40" customHeight="1" spans="1:9">
      <c r="A423" s="28">
        <v>3</v>
      </c>
      <c r="B423" s="28" t="s">
        <v>353</v>
      </c>
      <c r="C423" s="29" t="s">
        <v>12</v>
      </c>
      <c r="D423" s="24"/>
      <c r="E423" s="28" t="s">
        <v>13</v>
      </c>
      <c r="F423" s="26">
        <f>17.18*3.2</f>
        <v>54.976</v>
      </c>
      <c r="G423" s="24"/>
      <c r="H423" s="27"/>
      <c r="I423" s="24"/>
    </row>
    <row r="424" s="2" customFormat="1" ht="40" customHeight="1" spans="1:9">
      <c r="A424" s="28">
        <v>4</v>
      </c>
      <c r="B424" s="28" t="s">
        <v>191</v>
      </c>
      <c r="C424" s="29" t="s">
        <v>12</v>
      </c>
      <c r="D424" s="24"/>
      <c r="E424" s="28" t="s">
        <v>26</v>
      </c>
      <c r="F424" s="26">
        <v>17.18</v>
      </c>
      <c r="G424" s="24"/>
      <c r="H424" s="27"/>
      <c r="I424" s="24"/>
    </row>
    <row r="425" s="2" customFormat="1" ht="40" customHeight="1" spans="1:9">
      <c r="A425" s="28">
        <v>5</v>
      </c>
      <c r="B425" s="28" t="s">
        <v>355</v>
      </c>
      <c r="C425" s="29" t="s">
        <v>12</v>
      </c>
      <c r="D425" s="24"/>
      <c r="E425" s="28" t="s">
        <v>13</v>
      </c>
      <c r="F425" s="26">
        <v>17.822</v>
      </c>
      <c r="G425" s="24"/>
      <c r="H425" s="27"/>
      <c r="I425" s="24"/>
    </row>
    <row r="426" s="9" customFormat="1" ht="40" customHeight="1" spans="1:9">
      <c r="A426" s="28">
        <v>6</v>
      </c>
      <c r="B426" s="24" t="s">
        <v>189</v>
      </c>
      <c r="C426" s="29" t="s">
        <v>12</v>
      </c>
      <c r="D426" s="24"/>
      <c r="E426" s="24" t="s">
        <v>77</v>
      </c>
      <c r="F426" s="26">
        <v>1</v>
      </c>
      <c r="G426" s="24"/>
      <c r="H426" s="27"/>
      <c r="I426" s="24"/>
    </row>
    <row r="427" s="9" customFormat="1" ht="40" customHeight="1" spans="1:9">
      <c r="A427" s="28">
        <v>7</v>
      </c>
      <c r="B427" s="24" t="s">
        <v>480</v>
      </c>
      <c r="C427" s="29" t="s">
        <v>12</v>
      </c>
      <c r="D427" s="24"/>
      <c r="E427" s="24" t="s">
        <v>336</v>
      </c>
      <c r="F427" s="26">
        <v>0.762</v>
      </c>
      <c r="G427" s="24"/>
      <c r="H427" s="27"/>
      <c r="I427" s="24"/>
    </row>
    <row r="428" s="9" customFormat="1" ht="40" customHeight="1" spans="1:9">
      <c r="A428" s="28">
        <v>8</v>
      </c>
      <c r="B428" s="24" t="s">
        <v>481</v>
      </c>
      <c r="C428" s="29" t="s">
        <v>12</v>
      </c>
      <c r="D428" s="24"/>
      <c r="E428" s="24" t="s">
        <v>50</v>
      </c>
      <c r="F428" s="26">
        <v>2</v>
      </c>
      <c r="G428" s="24"/>
      <c r="H428" s="27"/>
      <c r="I428" s="24"/>
    </row>
    <row r="429" s="9" customFormat="1" ht="40" customHeight="1" spans="1:9">
      <c r="A429" s="28">
        <v>9</v>
      </c>
      <c r="B429" s="24" t="s">
        <v>263</v>
      </c>
      <c r="C429" s="29" t="s">
        <v>12</v>
      </c>
      <c r="D429" s="24"/>
      <c r="E429" s="24" t="s">
        <v>77</v>
      </c>
      <c r="F429" s="26">
        <v>1</v>
      </c>
      <c r="G429" s="24"/>
      <c r="H429" s="27"/>
      <c r="I429" s="24"/>
    </row>
    <row r="430" s="9" customFormat="1" ht="40" customHeight="1" spans="1:9">
      <c r="A430" s="28">
        <v>10</v>
      </c>
      <c r="B430" s="24" t="s">
        <v>482</v>
      </c>
      <c r="C430" s="29" t="s">
        <v>12</v>
      </c>
      <c r="D430" s="24"/>
      <c r="E430" s="24" t="s">
        <v>77</v>
      </c>
      <c r="F430" s="26">
        <v>1</v>
      </c>
      <c r="G430" s="24"/>
      <c r="H430" s="27"/>
      <c r="I430" s="24"/>
    </row>
    <row r="431" s="1" customFormat="1" ht="40" customHeight="1" spans="1:9">
      <c r="A431" s="28">
        <v>11</v>
      </c>
      <c r="B431" s="24" t="s">
        <v>485</v>
      </c>
      <c r="C431" s="25" t="s">
        <v>486</v>
      </c>
      <c r="D431" s="24"/>
      <c r="E431" s="24" t="s">
        <v>16</v>
      </c>
      <c r="F431" s="26">
        <v>1</v>
      </c>
      <c r="G431" s="24"/>
      <c r="H431" s="27"/>
      <c r="I431" s="24"/>
    </row>
    <row r="432" s="4" customFormat="1" ht="40" customHeight="1" spans="1:9">
      <c r="A432" s="28">
        <v>12</v>
      </c>
      <c r="B432" s="37" t="s">
        <v>40</v>
      </c>
      <c r="C432" s="30" t="s">
        <v>617</v>
      </c>
      <c r="D432" s="45"/>
      <c r="E432" s="46" t="s">
        <v>118</v>
      </c>
      <c r="F432" s="26">
        <v>17.82</v>
      </c>
      <c r="G432" s="47"/>
      <c r="H432" s="47"/>
      <c r="I432" s="45"/>
    </row>
    <row r="433" s="3" customFormat="1" ht="40" customHeight="1" spans="1:9">
      <c r="A433" s="28">
        <v>13</v>
      </c>
      <c r="B433" s="37" t="s">
        <v>369</v>
      </c>
      <c r="C433" s="34" t="s">
        <v>370</v>
      </c>
      <c r="D433" s="31" t="s">
        <v>39</v>
      </c>
      <c r="E433" s="48" t="s">
        <v>118</v>
      </c>
      <c r="F433" s="26">
        <v>17.82</v>
      </c>
      <c r="G433" s="40"/>
      <c r="H433" s="39"/>
      <c r="I433" s="62"/>
    </row>
    <row r="434" s="3" customFormat="1" ht="40" customHeight="1" spans="1:9">
      <c r="A434" s="28">
        <v>14</v>
      </c>
      <c r="B434" s="37" t="s">
        <v>371</v>
      </c>
      <c r="C434" s="34" t="s">
        <v>372</v>
      </c>
      <c r="D434" s="31" t="s">
        <v>39</v>
      </c>
      <c r="E434" s="48" t="s">
        <v>118</v>
      </c>
      <c r="F434" s="26">
        <v>17.82</v>
      </c>
      <c r="G434" s="40"/>
      <c r="H434" s="39"/>
      <c r="I434" s="62"/>
    </row>
    <row r="435" s="5" customFormat="1" ht="40" customHeight="1" spans="1:9">
      <c r="A435" s="28">
        <v>15</v>
      </c>
      <c r="B435" s="42" t="s">
        <v>35</v>
      </c>
      <c r="C435" s="30" t="s">
        <v>617</v>
      </c>
      <c r="D435" s="53"/>
      <c r="E435" s="53" t="s">
        <v>13</v>
      </c>
      <c r="F435" s="54">
        <v>54.976</v>
      </c>
      <c r="G435" s="27"/>
      <c r="H435" s="27"/>
      <c r="I435" s="64"/>
    </row>
    <row r="436" s="5" customFormat="1" ht="40" customHeight="1" spans="1:9">
      <c r="A436" s="28">
        <v>16</v>
      </c>
      <c r="B436" s="28" t="s">
        <v>37</v>
      </c>
      <c r="C436" s="34" t="s">
        <v>370</v>
      </c>
      <c r="D436" s="31" t="s">
        <v>39</v>
      </c>
      <c r="E436" s="53" t="s">
        <v>13</v>
      </c>
      <c r="F436" s="54">
        <v>54.976</v>
      </c>
      <c r="G436" s="27"/>
      <c r="H436" s="27"/>
      <c r="I436" s="64"/>
    </row>
    <row r="437" s="5" customFormat="1" ht="40" customHeight="1" spans="1:9">
      <c r="A437" s="28">
        <v>17</v>
      </c>
      <c r="B437" s="34" t="s">
        <v>38</v>
      </c>
      <c r="C437" s="34" t="s">
        <v>372</v>
      </c>
      <c r="D437" s="31" t="s">
        <v>39</v>
      </c>
      <c r="E437" s="53" t="s">
        <v>13</v>
      </c>
      <c r="F437" s="54">
        <v>54.976</v>
      </c>
      <c r="G437" s="27"/>
      <c r="H437" s="27"/>
      <c r="I437" s="64"/>
    </row>
    <row r="438" s="5" customFormat="1" ht="40" customHeight="1" spans="1:9">
      <c r="A438" s="28">
        <v>18</v>
      </c>
      <c r="B438" s="34" t="s">
        <v>495</v>
      </c>
      <c r="C438" s="31"/>
      <c r="D438" s="56"/>
      <c r="E438" s="53" t="s">
        <v>13</v>
      </c>
      <c r="F438" s="54">
        <v>19.23</v>
      </c>
      <c r="G438" s="27"/>
      <c r="H438" s="27"/>
      <c r="I438" s="64"/>
    </row>
    <row r="439" s="5" customFormat="1" ht="40" customHeight="1" spans="1:9">
      <c r="A439" s="28">
        <v>19</v>
      </c>
      <c r="B439" s="34" t="s">
        <v>496</v>
      </c>
      <c r="C439" s="57" t="s">
        <v>660</v>
      </c>
      <c r="D439" s="56"/>
      <c r="E439" s="53" t="s">
        <v>13</v>
      </c>
      <c r="F439" s="54">
        <v>19.23</v>
      </c>
      <c r="G439" s="27"/>
      <c r="H439" s="27"/>
      <c r="I439" s="64"/>
    </row>
    <row r="440" s="5" customFormat="1" ht="40" customHeight="1" spans="1:9">
      <c r="A440" s="28">
        <v>20</v>
      </c>
      <c r="B440" s="34" t="s">
        <v>498</v>
      </c>
      <c r="C440" s="31" t="s">
        <v>409</v>
      </c>
      <c r="D440" s="56"/>
      <c r="E440" s="53" t="s">
        <v>13</v>
      </c>
      <c r="F440" s="54">
        <v>19.23</v>
      </c>
      <c r="G440" s="27"/>
      <c r="H440" s="27"/>
      <c r="I440" s="64"/>
    </row>
    <row r="441" s="5" customFormat="1" ht="40" customHeight="1" spans="1:9">
      <c r="A441" s="28">
        <v>21</v>
      </c>
      <c r="B441" s="34" t="s">
        <v>499</v>
      </c>
      <c r="C441" s="31" t="s">
        <v>409</v>
      </c>
      <c r="D441" s="56"/>
      <c r="E441" s="53" t="s">
        <v>13</v>
      </c>
      <c r="F441" s="54">
        <v>16.47</v>
      </c>
      <c r="G441" s="27"/>
      <c r="H441" s="27"/>
      <c r="I441" s="64"/>
    </row>
    <row r="442" s="5" customFormat="1" ht="40" customHeight="1" spans="1:9">
      <c r="A442" s="28">
        <v>22</v>
      </c>
      <c r="B442" s="34" t="s">
        <v>500</v>
      </c>
      <c r="C442" s="31" t="s">
        <v>409</v>
      </c>
      <c r="D442" s="56"/>
      <c r="E442" s="53" t="s">
        <v>50</v>
      </c>
      <c r="F442" s="54">
        <v>27</v>
      </c>
      <c r="G442" s="27"/>
      <c r="H442" s="27"/>
      <c r="I442" s="64"/>
    </row>
    <row r="443" s="5" customFormat="1" ht="40" customHeight="1" spans="1:9">
      <c r="A443" s="28">
        <v>23</v>
      </c>
      <c r="B443" s="34" t="s">
        <v>501</v>
      </c>
      <c r="C443" s="31" t="s">
        <v>409</v>
      </c>
      <c r="D443" s="56"/>
      <c r="E443" s="53" t="s">
        <v>50</v>
      </c>
      <c r="F443" s="54">
        <v>4</v>
      </c>
      <c r="G443" s="27"/>
      <c r="H443" s="27"/>
      <c r="I443" s="64"/>
    </row>
    <row r="444" s="5" customFormat="1" ht="40" customHeight="1" spans="1:9">
      <c r="A444" s="28">
        <v>24</v>
      </c>
      <c r="B444" s="34" t="s">
        <v>502</v>
      </c>
      <c r="C444" s="31" t="s">
        <v>409</v>
      </c>
      <c r="D444" s="56"/>
      <c r="E444" s="53" t="s">
        <v>50</v>
      </c>
      <c r="F444" s="54">
        <v>92</v>
      </c>
      <c r="G444" s="27"/>
      <c r="H444" s="27"/>
      <c r="I444" s="64"/>
    </row>
    <row r="445" s="5" customFormat="1" ht="40" customHeight="1" spans="1:9">
      <c r="A445" s="28">
        <v>25</v>
      </c>
      <c r="B445" s="34" t="s">
        <v>503</v>
      </c>
      <c r="C445" s="31" t="s">
        <v>409</v>
      </c>
      <c r="D445" s="56"/>
      <c r="E445" s="53" t="s">
        <v>50</v>
      </c>
      <c r="F445" s="54">
        <v>1</v>
      </c>
      <c r="G445" s="27"/>
      <c r="H445" s="27"/>
      <c r="I445" s="64"/>
    </row>
    <row r="446" s="5" customFormat="1" ht="40" customHeight="1" spans="1:9">
      <c r="A446" s="28">
        <v>26</v>
      </c>
      <c r="B446" s="34" t="s">
        <v>504</v>
      </c>
      <c r="C446" s="31" t="s">
        <v>505</v>
      </c>
      <c r="D446" s="56"/>
      <c r="E446" s="53" t="s">
        <v>50</v>
      </c>
      <c r="F446" s="54">
        <v>8</v>
      </c>
      <c r="G446" s="27"/>
      <c r="H446" s="27"/>
      <c r="I446" s="64"/>
    </row>
    <row r="447" s="5" customFormat="1" ht="40" customHeight="1" spans="1:9">
      <c r="A447" s="28">
        <v>27</v>
      </c>
      <c r="B447" s="48" t="s">
        <v>398</v>
      </c>
      <c r="C447" s="65" t="s">
        <v>128</v>
      </c>
      <c r="D447" s="28" t="s">
        <v>311</v>
      </c>
      <c r="E447" s="40" t="s">
        <v>50</v>
      </c>
      <c r="F447" s="40">
        <v>6</v>
      </c>
      <c r="G447" s="27"/>
      <c r="H447" s="47"/>
      <c r="I447" s="64"/>
    </row>
    <row r="448" s="10" customFormat="1" ht="40" customHeight="1" spans="1:9">
      <c r="A448" s="28">
        <v>28</v>
      </c>
      <c r="B448" s="37" t="s">
        <v>54</v>
      </c>
      <c r="C448" s="34" t="s">
        <v>49</v>
      </c>
      <c r="D448" s="28" t="s">
        <v>311</v>
      </c>
      <c r="E448" s="75" t="s">
        <v>50</v>
      </c>
      <c r="F448" s="54">
        <v>1</v>
      </c>
      <c r="G448" s="53"/>
      <c r="H448" s="48"/>
      <c r="I448" s="36"/>
    </row>
    <row r="449" s="8" customFormat="1" ht="40" customHeight="1" spans="1:9">
      <c r="A449" s="28">
        <v>29</v>
      </c>
      <c r="B449" s="34" t="s">
        <v>407</v>
      </c>
      <c r="C449" s="29" t="s">
        <v>282</v>
      </c>
      <c r="D449" s="56"/>
      <c r="E449" s="50" t="s">
        <v>13</v>
      </c>
      <c r="F449" s="26">
        <v>17.82</v>
      </c>
      <c r="G449" s="27"/>
      <c r="H449" s="27"/>
      <c r="I449" s="64"/>
    </row>
    <row r="450" s="8" customFormat="1" ht="40" customHeight="1" spans="1:9">
      <c r="A450" s="28">
        <v>30</v>
      </c>
      <c r="B450" s="34" t="s">
        <v>294</v>
      </c>
      <c r="C450" s="29" t="s">
        <v>293</v>
      </c>
      <c r="D450" s="56"/>
      <c r="E450" s="50" t="s">
        <v>26</v>
      </c>
      <c r="F450" s="54">
        <v>17.18</v>
      </c>
      <c r="G450" s="27"/>
      <c r="H450" s="27"/>
      <c r="I450" s="64"/>
    </row>
    <row r="451" s="8" customFormat="1" ht="40" customHeight="1" spans="1:9">
      <c r="A451" s="28">
        <v>31</v>
      </c>
      <c r="B451" s="34" t="s">
        <v>411</v>
      </c>
      <c r="C451" s="31"/>
      <c r="D451" s="56"/>
      <c r="E451" s="53" t="s">
        <v>13</v>
      </c>
      <c r="F451" s="26">
        <v>17.82</v>
      </c>
      <c r="G451" s="27"/>
      <c r="H451" s="27"/>
      <c r="I451" s="64"/>
    </row>
    <row r="452" s="4" customFormat="1" ht="40" customHeight="1" spans="1:9">
      <c r="A452" s="28">
        <v>32</v>
      </c>
      <c r="B452" s="50" t="s">
        <v>148</v>
      </c>
      <c r="C452" s="65" t="s">
        <v>128</v>
      </c>
      <c r="D452" s="28" t="s">
        <v>311</v>
      </c>
      <c r="E452" s="24" t="s">
        <v>50</v>
      </c>
      <c r="F452" s="27">
        <v>1</v>
      </c>
      <c r="G452" s="31"/>
      <c r="H452" s="27"/>
      <c r="I452" s="45"/>
    </row>
    <row r="453" s="8" customFormat="1" ht="40" customHeight="1" spans="1:9">
      <c r="A453" s="28">
        <v>33</v>
      </c>
      <c r="B453" s="34" t="s">
        <v>488</v>
      </c>
      <c r="C453" s="65" t="s">
        <v>128</v>
      </c>
      <c r="D453" s="28" t="s">
        <v>311</v>
      </c>
      <c r="E453" s="53" t="s">
        <v>50</v>
      </c>
      <c r="F453" s="54">
        <v>2</v>
      </c>
      <c r="G453" s="27"/>
      <c r="H453" s="27"/>
      <c r="I453" s="64"/>
    </row>
    <row r="454" s="8" customFormat="1" ht="40" customHeight="1" spans="1:9">
      <c r="A454" s="28">
        <v>34</v>
      </c>
      <c r="B454" s="34" t="s">
        <v>489</v>
      </c>
      <c r="C454" s="31"/>
      <c r="D454" s="56"/>
      <c r="E454" s="50" t="s">
        <v>13</v>
      </c>
      <c r="F454" s="54">
        <v>0.348</v>
      </c>
      <c r="G454" s="27"/>
      <c r="H454" s="27"/>
      <c r="I454" s="64"/>
    </row>
    <row r="455" s="8" customFormat="1" ht="40" customHeight="1" spans="1:9">
      <c r="A455" s="28">
        <v>35</v>
      </c>
      <c r="B455" s="34" t="s">
        <v>204</v>
      </c>
      <c r="C455" s="31" t="s">
        <v>409</v>
      </c>
      <c r="D455" s="56"/>
      <c r="E455" s="53" t="s">
        <v>190</v>
      </c>
      <c r="F455" s="54">
        <v>1</v>
      </c>
      <c r="G455" s="27"/>
      <c r="H455" s="27"/>
      <c r="I455" s="64"/>
    </row>
    <row r="456" s="8" customFormat="1" ht="40" customHeight="1" spans="1:9">
      <c r="A456" s="28">
        <v>36</v>
      </c>
      <c r="B456" s="34" t="s">
        <v>490</v>
      </c>
      <c r="C456" s="57" t="s">
        <v>659</v>
      </c>
      <c r="D456" s="56" t="s">
        <v>217</v>
      </c>
      <c r="E456" s="75" t="s">
        <v>336</v>
      </c>
      <c r="F456" s="54">
        <v>1</v>
      </c>
      <c r="G456" s="27"/>
      <c r="H456" s="27"/>
      <c r="I456" s="64"/>
    </row>
    <row r="457" s="1" customFormat="1" ht="40" customHeight="1" spans="1:9">
      <c r="A457" s="28">
        <v>37</v>
      </c>
      <c r="B457" s="49" t="s">
        <v>463</v>
      </c>
      <c r="C457" s="50" t="s">
        <v>217</v>
      </c>
      <c r="D457" s="50"/>
      <c r="E457" s="24" t="s">
        <v>336</v>
      </c>
      <c r="F457" s="27">
        <v>1</v>
      </c>
      <c r="G457" s="31"/>
      <c r="H457" s="27"/>
      <c r="I457" s="63"/>
    </row>
    <row r="458" s="1" customFormat="1" ht="40" customHeight="1" spans="1:9">
      <c r="A458" s="28">
        <v>38</v>
      </c>
      <c r="B458" s="49" t="s">
        <v>412</v>
      </c>
      <c r="C458" s="29" t="s">
        <v>12</v>
      </c>
      <c r="D458" s="50"/>
      <c r="E458" s="24" t="s">
        <v>16</v>
      </c>
      <c r="F458" s="27">
        <v>1</v>
      </c>
      <c r="G458" s="31"/>
      <c r="H458" s="27"/>
      <c r="I458" s="63"/>
    </row>
    <row r="459" s="1" customFormat="1" ht="40" customHeight="1" spans="1:9">
      <c r="A459" s="28">
        <v>39</v>
      </c>
      <c r="B459" s="59" t="s">
        <v>120</v>
      </c>
      <c r="C459" s="59" t="s">
        <v>415</v>
      </c>
      <c r="D459" s="24" t="s">
        <v>338</v>
      </c>
      <c r="E459" s="59" t="s">
        <v>26</v>
      </c>
      <c r="F459" s="60">
        <v>6.2</v>
      </c>
      <c r="G459" s="60"/>
      <c r="H459" s="61"/>
      <c r="I459" s="63"/>
    </row>
    <row r="460" s="1" customFormat="1" ht="40" customHeight="1" spans="1:9">
      <c r="A460" s="28">
        <v>40</v>
      </c>
      <c r="B460" s="59" t="s">
        <v>123</v>
      </c>
      <c r="C460" s="59" t="s">
        <v>415</v>
      </c>
      <c r="D460" s="24" t="s">
        <v>338</v>
      </c>
      <c r="E460" s="59" t="s">
        <v>26</v>
      </c>
      <c r="F460" s="60">
        <f>7.85*2</f>
        <v>15.7</v>
      </c>
      <c r="G460" s="60"/>
      <c r="H460" s="61"/>
      <c r="I460" s="63"/>
    </row>
    <row r="461" s="9" customFormat="1" ht="40" customHeight="1" spans="1:9">
      <c r="A461" s="28">
        <v>41</v>
      </c>
      <c r="B461" s="28" t="s">
        <v>323</v>
      </c>
      <c r="C461" s="29" t="s">
        <v>324</v>
      </c>
      <c r="D461" s="24"/>
      <c r="E461" s="28" t="s">
        <v>26</v>
      </c>
      <c r="F461" s="27">
        <f>8.5+2.3*3</f>
        <v>15.4</v>
      </c>
      <c r="G461" s="24"/>
      <c r="H461" s="27"/>
      <c r="I461" s="24"/>
    </row>
    <row r="462" s="1" customFormat="1" ht="40" customHeight="1" spans="1:9">
      <c r="A462" s="23" t="s">
        <v>61</v>
      </c>
      <c r="B462" s="23"/>
      <c r="C462" s="23"/>
      <c r="D462" s="23"/>
      <c r="E462" s="23"/>
      <c r="F462" s="23"/>
      <c r="G462" s="23"/>
      <c r="H462" s="27"/>
      <c r="I462" s="24"/>
    </row>
    <row r="463" s="1" customFormat="1" ht="40" customHeight="1" spans="1:9">
      <c r="A463" s="23" t="s">
        <v>661</v>
      </c>
      <c r="B463" s="24"/>
      <c r="C463" s="25"/>
      <c r="D463" s="24"/>
      <c r="E463" s="24"/>
      <c r="F463" s="26"/>
      <c r="G463" s="24"/>
      <c r="H463" s="27"/>
      <c r="I463" s="24"/>
    </row>
    <row r="464" s="9" customFormat="1" ht="40" customHeight="1" spans="1:9">
      <c r="A464" s="28">
        <v>1</v>
      </c>
      <c r="B464" s="28" t="s">
        <v>520</v>
      </c>
      <c r="C464" s="30" t="s">
        <v>521</v>
      </c>
      <c r="D464" s="24"/>
      <c r="E464" s="28" t="s">
        <v>141</v>
      </c>
      <c r="F464" s="26">
        <f>(3.2*6+(85+10+2.4*2)*2)*1.2</f>
        <v>262.56</v>
      </c>
      <c r="G464" s="24"/>
      <c r="H464" s="27"/>
      <c r="I464" s="24"/>
    </row>
    <row r="465" s="9" customFormat="1" ht="40" customHeight="1" spans="1:9">
      <c r="A465" s="28">
        <v>2</v>
      </c>
      <c r="B465" s="28" t="s">
        <v>522</v>
      </c>
      <c r="C465" s="30" t="s">
        <v>521</v>
      </c>
      <c r="D465" s="24"/>
      <c r="E465" s="28" t="s">
        <v>141</v>
      </c>
      <c r="F465" s="26">
        <f>86</f>
        <v>86</v>
      </c>
      <c r="G465" s="24"/>
      <c r="H465" s="27"/>
      <c r="I465" s="24"/>
    </row>
    <row r="466" s="9" customFormat="1" ht="40" customHeight="1" spans="1:9">
      <c r="A466" s="28">
        <v>3</v>
      </c>
      <c r="B466" s="28" t="s">
        <v>523</v>
      </c>
      <c r="C466" s="30" t="s">
        <v>521</v>
      </c>
      <c r="D466" s="24"/>
      <c r="E466" s="28" t="s">
        <v>141</v>
      </c>
      <c r="F466" s="26">
        <v>48</v>
      </c>
      <c r="G466" s="24"/>
      <c r="H466" s="27"/>
      <c r="I466" s="24"/>
    </row>
    <row r="467" s="9" customFormat="1" ht="40" customHeight="1" spans="1:9">
      <c r="A467" s="28">
        <v>4</v>
      </c>
      <c r="B467" s="28" t="s">
        <v>524</v>
      </c>
      <c r="C467" s="30" t="s">
        <v>521</v>
      </c>
      <c r="D467" s="24"/>
      <c r="E467" s="28" t="s">
        <v>141</v>
      </c>
      <c r="F467" s="26">
        <v>28</v>
      </c>
      <c r="G467" s="24"/>
      <c r="H467" s="27"/>
      <c r="I467" s="24"/>
    </row>
    <row r="468" s="9" customFormat="1" ht="40" customHeight="1" spans="1:9">
      <c r="A468" s="28">
        <v>5</v>
      </c>
      <c r="B468" s="28" t="s">
        <v>525</v>
      </c>
      <c r="C468" s="30" t="s">
        <v>526</v>
      </c>
      <c r="D468" s="24"/>
      <c r="E468" s="28" t="s">
        <v>50</v>
      </c>
      <c r="F468" s="26">
        <v>1</v>
      </c>
      <c r="G468" s="24"/>
      <c r="H468" s="27"/>
      <c r="I468" s="24"/>
    </row>
    <row r="469" s="9" customFormat="1" ht="40" customHeight="1" spans="1:9">
      <c r="A469" s="28">
        <v>6</v>
      </c>
      <c r="B469" s="28" t="s">
        <v>527</v>
      </c>
      <c r="C469" s="30" t="s">
        <v>528</v>
      </c>
      <c r="D469" s="24"/>
      <c r="E469" s="28" t="s">
        <v>141</v>
      </c>
      <c r="F469" s="52">
        <f>186+23*1.5</f>
        <v>220.5</v>
      </c>
      <c r="G469" s="24"/>
      <c r="H469" s="27"/>
      <c r="I469" s="24"/>
    </row>
    <row r="470" s="9" customFormat="1" ht="40" customHeight="1" spans="1:9">
      <c r="A470" s="28">
        <v>7</v>
      </c>
      <c r="B470" s="28" t="s">
        <v>529</v>
      </c>
      <c r="C470" s="30" t="s">
        <v>528</v>
      </c>
      <c r="D470" s="24"/>
      <c r="E470" s="28" t="s">
        <v>141</v>
      </c>
      <c r="F470" s="26">
        <f>39*3.2*6</f>
        <v>748.8</v>
      </c>
      <c r="G470" s="24"/>
      <c r="H470" s="27"/>
      <c r="I470" s="24"/>
    </row>
    <row r="471" s="9" customFormat="1" ht="40" customHeight="1" spans="1:9">
      <c r="A471" s="28">
        <v>8</v>
      </c>
      <c r="B471" s="28" t="s">
        <v>530</v>
      </c>
      <c r="C471" s="25" t="s">
        <v>531</v>
      </c>
      <c r="D471" s="24"/>
      <c r="E471" s="28" t="s">
        <v>141</v>
      </c>
      <c r="F471" s="26">
        <v>86</v>
      </c>
      <c r="G471" s="24"/>
      <c r="H471" s="27"/>
      <c r="I471" s="24"/>
    </row>
    <row r="472" s="9" customFormat="1" ht="40" customHeight="1" spans="1:9">
      <c r="A472" s="28">
        <v>9</v>
      </c>
      <c r="B472" s="28" t="s">
        <v>532</v>
      </c>
      <c r="C472" s="25" t="s">
        <v>531</v>
      </c>
      <c r="D472" s="24"/>
      <c r="E472" s="28" t="s">
        <v>141</v>
      </c>
      <c r="F472" s="26">
        <f>1.5*39+39*(3.2*3)</f>
        <v>432.9</v>
      </c>
      <c r="G472" s="24"/>
      <c r="H472" s="27"/>
      <c r="I472" s="24"/>
    </row>
    <row r="473" s="9" customFormat="1" ht="40" customHeight="1" spans="1:9">
      <c r="A473" s="28">
        <v>10</v>
      </c>
      <c r="B473" s="28" t="s">
        <v>533</v>
      </c>
      <c r="C473" s="25" t="s">
        <v>531</v>
      </c>
      <c r="D473" s="24"/>
      <c r="E473" s="28" t="s">
        <v>141</v>
      </c>
      <c r="F473" s="26">
        <f>39*3.2*3</f>
        <v>374.4</v>
      </c>
      <c r="G473" s="24"/>
      <c r="H473" s="27"/>
      <c r="I473" s="24"/>
    </row>
    <row r="474" s="9" customFormat="1" ht="40" customHeight="1" spans="1:9">
      <c r="A474" s="28">
        <v>11</v>
      </c>
      <c r="B474" s="28" t="s">
        <v>534</v>
      </c>
      <c r="C474" s="25" t="s">
        <v>531</v>
      </c>
      <c r="D474" s="24"/>
      <c r="E474" s="28" t="s">
        <v>141</v>
      </c>
      <c r="F474" s="26">
        <f>3.2*39</f>
        <v>124.8</v>
      </c>
      <c r="G474" s="24"/>
      <c r="H474" s="27"/>
      <c r="I474" s="24"/>
    </row>
    <row r="475" s="9" customFormat="1" ht="40" customHeight="1" spans="1:9">
      <c r="A475" s="28">
        <v>12</v>
      </c>
      <c r="B475" s="28" t="s">
        <v>535</v>
      </c>
      <c r="C475" s="30" t="s">
        <v>536</v>
      </c>
      <c r="D475" s="24"/>
      <c r="E475" s="28" t="s">
        <v>141</v>
      </c>
      <c r="F475" s="26">
        <f>3.2*39*6+1.5*39</f>
        <v>807.3</v>
      </c>
      <c r="G475" s="24"/>
      <c r="H475" s="27"/>
      <c r="I475" s="24"/>
    </row>
    <row r="476" s="9" customFormat="1" ht="40" customHeight="1" spans="1:9">
      <c r="A476" s="28">
        <v>13</v>
      </c>
      <c r="B476" s="28" t="s">
        <v>123</v>
      </c>
      <c r="C476" s="30" t="s">
        <v>662</v>
      </c>
      <c r="D476" s="24" t="s">
        <v>338</v>
      </c>
      <c r="E476" s="28" t="s">
        <v>141</v>
      </c>
      <c r="F476" s="26">
        <f>1172.608+1307.008+1441.408+1575.808+1710.208+1844.608</f>
        <v>9051.648</v>
      </c>
      <c r="G476" s="24"/>
      <c r="H476" s="27"/>
      <c r="I476" s="24"/>
    </row>
    <row r="477" s="9" customFormat="1" ht="40" customHeight="1" spans="1:9">
      <c r="A477" s="28">
        <v>14</v>
      </c>
      <c r="B477" s="28" t="s">
        <v>538</v>
      </c>
      <c r="C477" s="30" t="s">
        <v>539</v>
      </c>
      <c r="D477" s="24"/>
      <c r="E477" s="28" t="s">
        <v>50</v>
      </c>
      <c r="F477" s="26">
        <f>4*222</f>
        <v>888</v>
      </c>
      <c r="G477" s="24"/>
      <c r="H477" s="27"/>
      <c r="I477" s="24"/>
    </row>
    <row r="478" s="9" customFormat="1" ht="40" customHeight="1" spans="1:9">
      <c r="A478" s="28">
        <v>15</v>
      </c>
      <c r="B478" s="28" t="s">
        <v>540</v>
      </c>
      <c r="C478" s="30" t="s">
        <v>663</v>
      </c>
      <c r="D478" s="24" t="s">
        <v>664</v>
      </c>
      <c r="E478" s="28" t="s">
        <v>50</v>
      </c>
      <c r="F478" s="26">
        <v>37</v>
      </c>
      <c r="G478" s="24"/>
      <c r="H478" s="27"/>
      <c r="I478" s="24"/>
    </row>
    <row r="479" s="1" customFormat="1" ht="40" customHeight="1" spans="1:9">
      <c r="A479" s="28">
        <v>16</v>
      </c>
      <c r="B479" s="28" t="s">
        <v>543</v>
      </c>
      <c r="C479" s="25"/>
      <c r="D479" s="24"/>
      <c r="E479" s="28" t="s">
        <v>13</v>
      </c>
      <c r="F479" s="26">
        <v>5856.12</v>
      </c>
      <c r="G479" s="24"/>
      <c r="H479" s="27"/>
      <c r="I479" s="28"/>
    </row>
    <row r="480" s="1" customFormat="1" ht="40" customHeight="1" spans="1:9">
      <c r="A480" s="78" t="s">
        <v>61</v>
      </c>
      <c r="B480" s="79"/>
      <c r="C480" s="79"/>
      <c r="D480" s="79"/>
      <c r="E480" s="79"/>
      <c r="F480" s="79"/>
      <c r="G480" s="80"/>
      <c r="H480" s="27"/>
      <c r="I480" s="28"/>
    </row>
    <row r="481" s="1" customFormat="1" ht="40" customHeight="1" spans="1:9">
      <c r="A481" s="78" t="s">
        <v>562</v>
      </c>
      <c r="B481" s="79"/>
      <c r="C481" s="79"/>
      <c r="D481" s="79"/>
      <c r="E481" s="79"/>
      <c r="F481" s="79"/>
      <c r="G481" s="79"/>
      <c r="H481" s="79"/>
      <c r="I481" s="80"/>
    </row>
    <row r="482" customFormat="1" ht="40" customHeight="1" spans="1:9">
      <c r="A482" s="81">
        <v>1</v>
      </c>
      <c r="B482" s="82" t="s">
        <v>563</v>
      </c>
      <c r="C482" s="83" t="s">
        <v>564</v>
      </c>
      <c r="D482" s="82"/>
      <c r="E482" s="84" t="s">
        <v>26</v>
      </c>
      <c r="F482" s="84">
        <v>2240</v>
      </c>
      <c r="G482" s="85"/>
      <c r="H482" s="85"/>
      <c r="I482" s="85"/>
    </row>
    <row r="483" customFormat="1" ht="40" customHeight="1" spans="1:9">
      <c r="A483" s="81">
        <v>2</v>
      </c>
      <c r="B483" s="82" t="s">
        <v>565</v>
      </c>
      <c r="C483" s="83" t="s">
        <v>566</v>
      </c>
      <c r="D483" s="82"/>
      <c r="E483" s="84" t="s">
        <v>50</v>
      </c>
      <c r="F483" s="84">
        <v>390</v>
      </c>
      <c r="G483" s="85"/>
      <c r="H483" s="85"/>
      <c r="I483" s="85"/>
    </row>
    <row r="484" customFormat="1" ht="40" customHeight="1" spans="1:9">
      <c r="A484" s="81">
        <v>3</v>
      </c>
      <c r="B484" s="82" t="s">
        <v>567</v>
      </c>
      <c r="C484" s="83" t="s">
        <v>568</v>
      </c>
      <c r="D484" s="82"/>
      <c r="E484" s="84" t="s">
        <v>26</v>
      </c>
      <c r="F484" s="84">
        <v>2450</v>
      </c>
      <c r="G484" s="85"/>
      <c r="H484" s="85"/>
      <c r="I484" s="85"/>
    </row>
    <row r="485" customFormat="1" ht="40" customHeight="1" spans="1:9">
      <c r="A485" s="81">
        <v>4</v>
      </c>
      <c r="B485" s="82" t="s">
        <v>567</v>
      </c>
      <c r="C485" s="83" t="s">
        <v>569</v>
      </c>
      <c r="D485" s="82"/>
      <c r="E485" s="84" t="s">
        <v>26</v>
      </c>
      <c r="F485" s="84">
        <v>1670</v>
      </c>
      <c r="G485" s="85"/>
      <c r="H485" s="85"/>
      <c r="I485" s="85"/>
    </row>
    <row r="486" customFormat="1" ht="40" customHeight="1" spans="1:9">
      <c r="A486" s="81">
        <v>5</v>
      </c>
      <c r="B486" s="82" t="s">
        <v>563</v>
      </c>
      <c r="C486" s="83" t="s">
        <v>570</v>
      </c>
      <c r="D486" s="82"/>
      <c r="E486" s="84" t="s">
        <v>26</v>
      </c>
      <c r="F486" s="84">
        <v>50</v>
      </c>
      <c r="G486" s="85"/>
      <c r="H486" s="85"/>
      <c r="I486" s="85"/>
    </row>
    <row r="487" customFormat="1" ht="40" customHeight="1" spans="1:9">
      <c r="A487" s="81">
        <v>6</v>
      </c>
      <c r="B487" s="82" t="s">
        <v>345</v>
      </c>
      <c r="C487" s="83" t="s">
        <v>573</v>
      </c>
      <c r="D487" s="82"/>
      <c r="E487" s="84" t="s">
        <v>572</v>
      </c>
      <c r="F487" s="84">
        <v>1</v>
      </c>
      <c r="G487" s="85"/>
      <c r="H487" s="85"/>
      <c r="I487" s="85"/>
    </row>
    <row r="488" customFormat="1" ht="40" customHeight="1" spans="1:9">
      <c r="A488" s="81">
        <v>7</v>
      </c>
      <c r="B488" s="82" t="s">
        <v>574</v>
      </c>
      <c r="C488" s="83" t="s">
        <v>575</v>
      </c>
      <c r="D488" s="82"/>
      <c r="E488" s="84" t="s">
        <v>77</v>
      </c>
      <c r="F488" s="84">
        <v>56</v>
      </c>
      <c r="G488" s="85"/>
      <c r="H488" s="85"/>
      <c r="I488" s="85"/>
    </row>
    <row r="489" customFormat="1" ht="40" customHeight="1" spans="1:9">
      <c r="A489" s="81">
        <v>8</v>
      </c>
      <c r="B489" s="82" t="s">
        <v>574</v>
      </c>
      <c r="C489" s="83" t="s">
        <v>576</v>
      </c>
      <c r="D489" s="82"/>
      <c r="E489" s="84" t="s">
        <v>77</v>
      </c>
      <c r="F489" s="84">
        <v>6</v>
      </c>
      <c r="G489" s="85"/>
      <c r="H489" s="85"/>
      <c r="I489" s="85"/>
    </row>
    <row r="490" customFormat="1" ht="40" customHeight="1" spans="1:9">
      <c r="A490" s="81">
        <v>9</v>
      </c>
      <c r="B490" s="82" t="s">
        <v>574</v>
      </c>
      <c r="C490" s="83" t="s">
        <v>577</v>
      </c>
      <c r="D490" s="82"/>
      <c r="E490" s="84" t="s">
        <v>77</v>
      </c>
      <c r="F490" s="84">
        <v>11</v>
      </c>
      <c r="G490" s="85"/>
      <c r="H490" s="85"/>
      <c r="I490" s="85"/>
    </row>
    <row r="491" customFormat="1" ht="40" customHeight="1" spans="1:9">
      <c r="A491" s="81">
        <v>10</v>
      </c>
      <c r="B491" s="82" t="s">
        <v>574</v>
      </c>
      <c r="C491" s="83" t="s">
        <v>578</v>
      </c>
      <c r="D491" s="82"/>
      <c r="E491" s="84" t="s">
        <v>77</v>
      </c>
      <c r="F491" s="84">
        <v>17</v>
      </c>
      <c r="G491" s="85"/>
      <c r="H491" s="85"/>
      <c r="I491" s="85"/>
    </row>
    <row r="492" customFormat="1" ht="40" customHeight="1" spans="1:9">
      <c r="A492" s="81">
        <v>11</v>
      </c>
      <c r="B492" s="82" t="s">
        <v>574</v>
      </c>
      <c r="C492" s="83" t="s">
        <v>579</v>
      </c>
      <c r="D492" s="82"/>
      <c r="E492" s="84" t="s">
        <v>77</v>
      </c>
      <c r="F492" s="84">
        <v>12</v>
      </c>
      <c r="G492" s="85"/>
      <c r="H492" s="85"/>
      <c r="I492" s="85"/>
    </row>
    <row r="493" customFormat="1" ht="40" customHeight="1" spans="1:9">
      <c r="A493" s="81">
        <v>12</v>
      </c>
      <c r="B493" s="82" t="s">
        <v>574</v>
      </c>
      <c r="C493" s="83" t="s">
        <v>580</v>
      </c>
      <c r="D493" s="82"/>
      <c r="E493" s="84" t="s">
        <v>77</v>
      </c>
      <c r="F493" s="84">
        <v>49</v>
      </c>
      <c r="G493" s="85"/>
      <c r="H493" s="85"/>
      <c r="I493" s="85"/>
    </row>
    <row r="494" customFormat="1" ht="40" customHeight="1" spans="1:9">
      <c r="A494" s="81">
        <v>13</v>
      </c>
      <c r="B494" s="82" t="s">
        <v>581</v>
      </c>
      <c r="C494" s="83" t="s">
        <v>582</v>
      </c>
      <c r="D494" s="82"/>
      <c r="E494" s="84" t="s">
        <v>583</v>
      </c>
      <c r="F494" s="84">
        <v>1</v>
      </c>
      <c r="G494" s="85"/>
      <c r="H494" s="85"/>
      <c r="I494" s="85"/>
    </row>
    <row r="495" customFormat="1" ht="40" customHeight="1" spans="1:9">
      <c r="A495" s="81">
        <v>14</v>
      </c>
      <c r="B495" s="82" t="s">
        <v>584</v>
      </c>
      <c r="C495" s="83" t="s">
        <v>585</v>
      </c>
      <c r="D495" s="82"/>
      <c r="E495" s="84" t="s">
        <v>50</v>
      </c>
      <c r="F495" s="84">
        <v>56</v>
      </c>
      <c r="G495" s="85"/>
      <c r="H495" s="85"/>
      <c r="I495" s="85"/>
    </row>
    <row r="496" customFormat="1" ht="40" customHeight="1" spans="1:9">
      <c r="A496" s="81">
        <v>15</v>
      </c>
      <c r="B496" s="82" t="s">
        <v>586</v>
      </c>
      <c r="C496" s="83" t="s">
        <v>587</v>
      </c>
      <c r="D496" s="82"/>
      <c r="E496" s="84" t="s">
        <v>50</v>
      </c>
      <c r="F496" s="84">
        <v>14</v>
      </c>
      <c r="G496" s="85"/>
      <c r="H496" s="85"/>
      <c r="I496" s="85"/>
    </row>
    <row r="497" customFormat="1" ht="40" customHeight="1" spans="1:9">
      <c r="A497" s="81">
        <v>16</v>
      </c>
      <c r="B497" s="82" t="s">
        <v>586</v>
      </c>
      <c r="C497" s="83" t="s">
        <v>588</v>
      </c>
      <c r="D497" s="82"/>
      <c r="E497" s="84" t="s">
        <v>50</v>
      </c>
      <c r="F497" s="84">
        <v>36</v>
      </c>
      <c r="G497" s="85"/>
      <c r="H497" s="85"/>
      <c r="I497" s="85"/>
    </row>
    <row r="498" customFormat="1" ht="40" customHeight="1" spans="1:9">
      <c r="A498" s="81">
        <v>17</v>
      </c>
      <c r="B498" s="82" t="s">
        <v>589</v>
      </c>
      <c r="C498" s="83" t="s">
        <v>590</v>
      </c>
      <c r="D498" s="82"/>
      <c r="E498" s="84" t="s">
        <v>50</v>
      </c>
      <c r="F498" s="84">
        <v>14</v>
      </c>
      <c r="G498" s="85"/>
      <c r="H498" s="85"/>
      <c r="I498" s="85"/>
    </row>
    <row r="499" customFormat="1" ht="40" customHeight="1" spans="1:9">
      <c r="A499" s="81">
        <v>18</v>
      </c>
      <c r="B499" s="82" t="s">
        <v>591</v>
      </c>
      <c r="C499" s="83" t="s">
        <v>592</v>
      </c>
      <c r="D499" s="82"/>
      <c r="E499" s="84" t="s">
        <v>50</v>
      </c>
      <c r="F499" s="84">
        <v>6</v>
      </c>
      <c r="G499" s="85"/>
      <c r="H499" s="85"/>
      <c r="I499" s="85"/>
    </row>
    <row r="500" customFormat="1" ht="40" customHeight="1" spans="1:9">
      <c r="A500" s="81">
        <v>19</v>
      </c>
      <c r="B500" s="82" t="s">
        <v>593</v>
      </c>
      <c r="C500" s="83" t="s">
        <v>594</v>
      </c>
      <c r="D500" s="82"/>
      <c r="E500" s="84" t="s">
        <v>50</v>
      </c>
      <c r="F500" s="84">
        <v>24</v>
      </c>
      <c r="G500" s="85"/>
      <c r="H500" s="85"/>
      <c r="I500" s="85"/>
    </row>
    <row r="501" customFormat="1" ht="40" customHeight="1" spans="1:9">
      <c r="A501" s="81">
        <v>20</v>
      </c>
      <c r="B501" s="82" t="s">
        <v>591</v>
      </c>
      <c r="C501" s="83" t="s">
        <v>595</v>
      </c>
      <c r="D501" s="82"/>
      <c r="E501" s="84" t="s">
        <v>50</v>
      </c>
      <c r="F501" s="84">
        <v>6</v>
      </c>
      <c r="G501" s="85"/>
      <c r="H501" s="85"/>
      <c r="I501" s="85"/>
    </row>
    <row r="502" customFormat="1" ht="40" customHeight="1" spans="1:9">
      <c r="A502" s="81">
        <v>21</v>
      </c>
      <c r="B502" s="82" t="s">
        <v>591</v>
      </c>
      <c r="C502" s="83" t="s">
        <v>596</v>
      </c>
      <c r="D502" s="82"/>
      <c r="E502" s="84" t="s">
        <v>50</v>
      </c>
      <c r="F502" s="84">
        <v>6</v>
      </c>
      <c r="G502" s="85"/>
      <c r="H502" s="85"/>
      <c r="I502" s="85"/>
    </row>
    <row r="503" customFormat="1" ht="40" customHeight="1" spans="1:9">
      <c r="A503" s="81">
        <v>22</v>
      </c>
      <c r="B503" s="82" t="s">
        <v>591</v>
      </c>
      <c r="C503" s="83" t="s">
        <v>597</v>
      </c>
      <c r="D503" s="82"/>
      <c r="E503" s="84" t="s">
        <v>572</v>
      </c>
      <c r="F503" s="84">
        <v>6</v>
      </c>
      <c r="G503" s="85"/>
      <c r="H503" s="85"/>
      <c r="I503" s="85"/>
    </row>
    <row r="504" customFormat="1" ht="40" customHeight="1" spans="1:9">
      <c r="A504" s="81">
        <v>23</v>
      </c>
      <c r="B504" s="82" t="s">
        <v>598</v>
      </c>
      <c r="C504" s="83" t="s">
        <v>599</v>
      </c>
      <c r="D504" s="82"/>
      <c r="E504" s="84" t="s">
        <v>572</v>
      </c>
      <c r="F504" s="84">
        <v>6</v>
      </c>
      <c r="G504" s="85"/>
      <c r="H504" s="85"/>
      <c r="I504" s="85"/>
    </row>
    <row r="505" customFormat="1" ht="40" customHeight="1" spans="1:9">
      <c r="A505" s="81">
        <v>24</v>
      </c>
      <c r="B505" s="82" t="s">
        <v>591</v>
      </c>
      <c r="C505" s="83" t="s">
        <v>602</v>
      </c>
      <c r="D505" s="82"/>
      <c r="E505" s="84" t="s">
        <v>50</v>
      </c>
      <c r="F505" s="84">
        <v>12</v>
      </c>
      <c r="G505" s="85"/>
      <c r="H505" s="85"/>
      <c r="I505" s="85"/>
    </row>
    <row r="506" customFormat="1" ht="40" customHeight="1" spans="1:9">
      <c r="A506" s="81">
        <v>25</v>
      </c>
      <c r="B506" s="82" t="s">
        <v>603</v>
      </c>
      <c r="C506" s="83" t="s">
        <v>604</v>
      </c>
      <c r="D506" s="82"/>
      <c r="E506" s="84" t="s">
        <v>583</v>
      </c>
      <c r="F506" s="84">
        <v>1</v>
      </c>
      <c r="G506" s="85"/>
      <c r="H506" s="85"/>
      <c r="I506" s="85"/>
    </row>
    <row r="507" customFormat="1" ht="40" customHeight="1" spans="1:9">
      <c r="A507" s="81">
        <v>26</v>
      </c>
      <c r="B507" s="82" t="s">
        <v>605</v>
      </c>
      <c r="C507" s="83" t="s">
        <v>606</v>
      </c>
      <c r="D507" s="82"/>
      <c r="E507" s="84" t="s">
        <v>50</v>
      </c>
      <c r="F507" s="84">
        <v>38</v>
      </c>
      <c r="G507" s="85"/>
      <c r="H507" s="85"/>
      <c r="I507" s="85"/>
    </row>
    <row r="508" customFormat="1" ht="40" customHeight="1" spans="1:9">
      <c r="A508" s="81">
        <v>27</v>
      </c>
      <c r="B508" s="82" t="s">
        <v>607</v>
      </c>
      <c r="C508" s="83" t="s">
        <v>608</v>
      </c>
      <c r="D508" s="82"/>
      <c r="E508" s="84" t="s">
        <v>77</v>
      </c>
      <c r="F508" s="84">
        <v>36</v>
      </c>
      <c r="G508" s="85"/>
      <c r="H508" s="85"/>
      <c r="I508" s="85"/>
    </row>
    <row r="509" customFormat="1" ht="40" customHeight="1" spans="1:9">
      <c r="A509" s="81">
        <v>28</v>
      </c>
      <c r="B509" s="82" t="s">
        <v>609</v>
      </c>
      <c r="C509" s="83" t="s">
        <v>610</v>
      </c>
      <c r="D509" s="82"/>
      <c r="E509" s="84" t="s">
        <v>26</v>
      </c>
      <c r="F509" s="84">
        <v>700</v>
      </c>
      <c r="G509" s="85"/>
      <c r="H509" s="85"/>
      <c r="I509" s="85"/>
    </row>
    <row r="510" customFormat="1" ht="40" customHeight="1" spans="1:9">
      <c r="A510" s="81">
        <v>29</v>
      </c>
      <c r="B510" s="82" t="s">
        <v>609</v>
      </c>
      <c r="C510" s="83" t="s">
        <v>611</v>
      </c>
      <c r="D510" s="82"/>
      <c r="E510" s="84" t="s">
        <v>26</v>
      </c>
      <c r="F510" s="84">
        <v>700</v>
      </c>
      <c r="G510" s="85"/>
      <c r="H510" s="85"/>
      <c r="I510" s="85"/>
    </row>
    <row r="511" customFormat="1" ht="40" customHeight="1" spans="1:9">
      <c r="A511" s="81">
        <v>30</v>
      </c>
      <c r="B511" s="82" t="s">
        <v>612</v>
      </c>
      <c r="C511" s="83" t="s">
        <v>613</v>
      </c>
      <c r="D511" s="82"/>
      <c r="E511" s="84" t="s">
        <v>50</v>
      </c>
      <c r="F511" s="84">
        <v>2</v>
      </c>
      <c r="G511" s="85"/>
      <c r="H511" s="85"/>
      <c r="I511" s="85"/>
    </row>
    <row r="512" customFormat="1" ht="40" customHeight="1" spans="1:9">
      <c r="A512" s="81">
        <v>31</v>
      </c>
      <c r="B512" s="82" t="s">
        <v>612</v>
      </c>
      <c r="C512" s="83" t="s">
        <v>614</v>
      </c>
      <c r="D512" s="82"/>
      <c r="E512" s="84" t="s">
        <v>50</v>
      </c>
      <c r="F512" s="84">
        <v>2</v>
      </c>
      <c r="G512" s="85"/>
      <c r="H512" s="85"/>
      <c r="I512" s="85"/>
    </row>
    <row r="513" customFormat="1" ht="46" customHeight="1" spans="1:9">
      <c r="A513" s="86" t="s">
        <v>665</v>
      </c>
      <c r="B513" s="87"/>
      <c r="C513" s="87"/>
      <c r="D513" s="87"/>
      <c r="E513" s="87"/>
      <c r="F513" s="87"/>
      <c r="G513" s="88"/>
      <c r="H513" s="85"/>
      <c r="I513" s="85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N513" etc:filterBottomFollowUsedRange="0">
    <extLst/>
  </autoFilter>
  <mergeCells count="23">
    <mergeCell ref="A1:I1"/>
    <mergeCell ref="A3:I3"/>
    <mergeCell ref="A72:I72"/>
    <mergeCell ref="A131:G131"/>
    <mergeCell ref="A132:I132"/>
    <mergeCell ref="A148:G148"/>
    <mergeCell ref="A149:I149"/>
    <mergeCell ref="A184:G184"/>
    <mergeCell ref="A185:I185"/>
    <mergeCell ref="A238:G238"/>
    <mergeCell ref="A239:I239"/>
    <mergeCell ref="A281:G281"/>
    <mergeCell ref="A282:I282"/>
    <mergeCell ref="A315:G315"/>
    <mergeCell ref="A316:I316"/>
    <mergeCell ref="A350:G350"/>
    <mergeCell ref="A351:I351"/>
    <mergeCell ref="A420:I420"/>
    <mergeCell ref="A462:G462"/>
    <mergeCell ref="A463:I463"/>
    <mergeCell ref="A480:G480"/>
    <mergeCell ref="A481:I481"/>
    <mergeCell ref="A513:G51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0 9 7 3 1 2 7 4 4 0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3 " / > < p i x e l a t o r L i s t   s h e e t S t i d = " 2 0 " / > < p i x e l a t o r L i s t   s h e e t S t i d = " 1 7 " / > < p i x e l a t o r L i s t   s h e e t S t i d = " 1 8 " / > < p i x e l a t o r L i s t   s h e e t S t i d = " 2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室内装饰</vt:lpstr>
      <vt:lpstr>汇总表</vt:lpstr>
      <vt:lpstr>3号楼</vt:lpstr>
      <vt:lpstr>10号楼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林云松</cp:lastModifiedBy>
  <dcterms:created xsi:type="dcterms:W3CDTF">2015-01-17T00:55:00Z</dcterms:created>
  <dcterms:modified xsi:type="dcterms:W3CDTF">2025-05-28T01:42:47Z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510D90605A224156B159052F65FC37B4_13</vt:lpwstr>
  </property>
  <property fmtid="{D5CDD505-2E9C-101B-9397-08002B2CF9AE}" pid="3" name="KSOProductBuildVer">
    <vt:lpwstr>2052-12.1.0.21171</vt:lpwstr>
  </property>
</Properties>
</file>